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9° MEDIÇÃO" sheetId="1" r:id="rId1"/>
    <sheet name="FATURAMENTO" sheetId="2" r:id="rId2"/>
  </sheets>
  <definedNames>
    <definedName name="_xlnm._FilterDatabase" localSheetId="0" hidden="1">'19° MEDIÇÃO'!$A$12:$N$333</definedName>
    <definedName name="_xlnm.Print_Area" localSheetId="0">'19° MEDIÇÃO'!$A$1:$N$346</definedName>
    <definedName name="_xlnm.Print_Area" localSheetId="1">FATURAMENTO!$A$1:$J$10</definedName>
    <definedName name="Excel_BuiltIn_Criteria">'19° MEDIÇÃO'!$F:$F</definedName>
  </definedNames>
  <calcPr calcId="125725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31" i="1"/>
  <c r="P330"/>
  <c r="P329"/>
  <c r="P328"/>
  <c r="P327"/>
  <c r="H327" s="1"/>
  <c r="K327"/>
  <c r="G327"/>
  <c r="P326"/>
  <c r="H326" s="1"/>
  <c r="I326" s="1"/>
  <c r="L326"/>
  <c r="K326"/>
  <c r="G326"/>
  <c r="P325"/>
  <c r="H325" s="1"/>
  <c r="I325" s="1"/>
  <c r="L325"/>
  <c r="K325"/>
  <c r="K328" s="1"/>
  <c r="G325"/>
  <c r="P324"/>
  <c r="P323"/>
  <c r="P322"/>
  <c r="H322" s="1"/>
  <c r="L322" s="1"/>
  <c r="K322"/>
  <c r="G322"/>
  <c r="P321"/>
  <c r="H321" s="1"/>
  <c r="K321"/>
  <c r="G321"/>
  <c r="P320"/>
  <c r="H320" s="1"/>
  <c r="L320" s="1"/>
  <c r="K320"/>
  <c r="I320"/>
  <c r="N320" s="1"/>
  <c r="G320"/>
  <c r="P319"/>
  <c r="H319" s="1"/>
  <c r="L319" s="1"/>
  <c r="K319"/>
  <c r="K323" s="1"/>
  <c r="I319"/>
  <c r="G319"/>
  <c r="P318"/>
  <c r="P317"/>
  <c r="K317"/>
  <c r="P316"/>
  <c r="N316"/>
  <c r="L316"/>
  <c r="K316"/>
  <c r="I316"/>
  <c r="G316"/>
  <c r="M316" s="1"/>
  <c r="P315"/>
  <c r="L315"/>
  <c r="K315"/>
  <c r="I315"/>
  <c r="G315"/>
  <c r="N315" s="1"/>
  <c r="P314"/>
  <c r="H314" s="1"/>
  <c r="K314"/>
  <c r="G314"/>
  <c r="P313"/>
  <c r="P312"/>
  <c r="P311"/>
  <c r="L311"/>
  <c r="K311"/>
  <c r="I311"/>
  <c r="N311" s="1"/>
  <c r="G311"/>
  <c r="P310"/>
  <c r="L310"/>
  <c r="K310"/>
  <c r="I310"/>
  <c r="G310"/>
  <c r="N310" s="1"/>
  <c r="P309"/>
  <c r="L309"/>
  <c r="K309"/>
  <c r="I309"/>
  <c r="G309"/>
  <c r="N309" s="1"/>
  <c r="P308"/>
  <c r="H308" s="1"/>
  <c r="I308" s="1"/>
  <c r="L308"/>
  <c r="K308"/>
  <c r="G308"/>
  <c r="P307"/>
  <c r="L307"/>
  <c r="K307"/>
  <c r="I307"/>
  <c r="G307"/>
  <c r="N307" s="1"/>
  <c r="P306"/>
  <c r="L306"/>
  <c r="K306"/>
  <c r="K312" s="1"/>
  <c r="I306"/>
  <c r="N306" s="1"/>
  <c r="G306"/>
  <c r="P305"/>
  <c r="K305"/>
  <c r="H305"/>
  <c r="L305" s="1"/>
  <c r="G305"/>
  <c r="P304"/>
  <c r="P303"/>
  <c r="P302"/>
  <c r="N302"/>
  <c r="P301"/>
  <c r="K301"/>
  <c r="H301"/>
  <c r="G301"/>
  <c r="P300"/>
  <c r="K300"/>
  <c r="H300"/>
  <c r="L300" s="1"/>
  <c r="G300"/>
  <c r="P299"/>
  <c r="K299"/>
  <c r="I299"/>
  <c r="H299"/>
  <c r="L299" s="1"/>
  <c r="G299"/>
  <c r="P298"/>
  <c r="K298"/>
  <c r="I298"/>
  <c r="M298" s="1"/>
  <c r="H298"/>
  <c r="L298" s="1"/>
  <c r="G298"/>
  <c r="P297"/>
  <c r="K297"/>
  <c r="H297"/>
  <c r="G297"/>
  <c r="P296"/>
  <c r="K296"/>
  <c r="H296"/>
  <c r="L296" s="1"/>
  <c r="G296"/>
  <c r="P295"/>
  <c r="K295"/>
  <c r="I295"/>
  <c r="H295"/>
  <c r="L295" s="1"/>
  <c r="G295"/>
  <c r="P294"/>
  <c r="K294"/>
  <c r="H294"/>
  <c r="L294" s="1"/>
  <c r="G294"/>
  <c r="P293"/>
  <c r="K293"/>
  <c r="H293"/>
  <c r="G293"/>
  <c r="P292"/>
  <c r="K292"/>
  <c r="H292"/>
  <c r="L292" s="1"/>
  <c r="G292"/>
  <c r="P291"/>
  <c r="K291"/>
  <c r="I291"/>
  <c r="H291"/>
  <c r="L291" s="1"/>
  <c r="G291"/>
  <c r="P290"/>
  <c r="K290"/>
  <c r="I290"/>
  <c r="M290" s="1"/>
  <c r="H290"/>
  <c r="L290" s="1"/>
  <c r="G290"/>
  <c r="P289"/>
  <c r="K289"/>
  <c r="H289"/>
  <c r="G289"/>
  <c r="P288"/>
  <c r="K288"/>
  <c r="H288"/>
  <c r="L288" s="1"/>
  <c r="G288"/>
  <c r="P287"/>
  <c r="K287"/>
  <c r="I287"/>
  <c r="H287"/>
  <c r="L287" s="1"/>
  <c r="G287"/>
  <c r="P286"/>
  <c r="M286"/>
  <c r="K286"/>
  <c r="I286"/>
  <c r="P285"/>
  <c r="K285"/>
  <c r="H285"/>
  <c r="L285" s="1"/>
  <c r="G285"/>
  <c r="P284"/>
  <c r="K284"/>
  <c r="H284"/>
  <c r="G284"/>
  <c r="P283"/>
  <c r="K283"/>
  <c r="H283"/>
  <c r="L283" s="1"/>
  <c r="G283"/>
  <c r="P282"/>
  <c r="K282"/>
  <c r="I282"/>
  <c r="H282"/>
  <c r="L282" s="1"/>
  <c r="G282"/>
  <c r="P281"/>
  <c r="K281"/>
  <c r="I281"/>
  <c r="M281" s="1"/>
  <c r="H281"/>
  <c r="L281" s="1"/>
  <c r="G281"/>
  <c r="P280"/>
  <c r="K280"/>
  <c r="H280"/>
  <c r="G280"/>
  <c r="P279"/>
  <c r="K279"/>
  <c r="H279"/>
  <c r="L279" s="1"/>
  <c r="G279"/>
  <c r="P278"/>
  <c r="M278"/>
  <c r="K278"/>
  <c r="I278"/>
  <c r="P277"/>
  <c r="K277"/>
  <c r="I277"/>
  <c r="H277"/>
  <c r="L277" s="1"/>
  <c r="G277"/>
  <c r="P276"/>
  <c r="K276"/>
  <c r="H276"/>
  <c r="L276" s="1"/>
  <c r="G276"/>
  <c r="P275"/>
  <c r="K275"/>
  <c r="H275"/>
  <c r="G275"/>
  <c r="P274"/>
  <c r="K274"/>
  <c r="H274"/>
  <c r="L274" s="1"/>
  <c r="G274"/>
  <c r="P273"/>
  <c r="K273"/>
  <c r="I273"/>
  <c r="H273"/>
  <c r="L273" s="1"/>
  <c r="G273"/>
  <c r="P272"/>
  <c r="K272"/>
  <c r="I272"/>
  <c r="M272" s="1"/>
  <c r="H272"/>
  <c r="L272" s="1"/>
  <c r="G272"/>
  <c r="P271"/>
  <c r="K271"/>
  <c r="H271"/>
  <c r="G271"/>
  <c r="P270"/>
  <c r="M270"/>
  <c r="K270"/>
  <c r="I270"/>
  <c r="P269"/>
  <c r="K269"/>
  <c r="H269"/>
  <c r="L269" s="1"/>
  <c r="G269"/>
  <c r="P268"/>
  <c r="K268"/>
  <c r="I268"/>
  <c r="H268"/>
  <c r="L268" s="1"/>
  <c r="G268"/>
  <c r="P267"/>
  <c r="K267"/>
  <c r="H267"/>
  <c r="L267" s="1"/>
  <c r="G267"/>
  <c r="P266"/>
  <c r="K266"/>
  <c r="H266"/>
  <c r="G266"/>
  <c r="P265"/>
  <c r="K265"/>
  <c r="H265"/>
  <c r="L265" s="1"/>
  <c r="G265"/>
  <c r="P264"/>
  <c r="K264"/>
  <c r="I264"/>
  <c r="H264"/>
  <c r="L264" s="1"/>
  <c r="G264"/>
  <c r="P263"/>
  <c r="K263"/>
  <c r="I263"/>
  <c r="M263" s="1"/>
  <c r="H263"/>
  <c r="L263" s="1"/>
  <c r="G263"/>
  <c r="P262"/>
  <c r="K262"/>
  <c r="H262"/>
  <c r="G262"/>
  <c r="P261"/>
  <c r="M261"/>
  <c r="K261"/>
  <c r="K302" s="1"/>
  <c r="I261"/>
  <c r="P260"/>
  <c r="K260"/>
  <c r="H260"/>
  <c r="L260" s="1"/>
  <c r="G260"/>
  <c r="P259"/>
  <c r="K259"/>
  <c r="I259"/>
  <c r="H259"/>
  <c r="L259" s="1"/>
  <c r="G259"/>
  <c r="P258"/>
  <c r="K258"/>
  <c r="H258"/>
  <c r="L258" s="1"/>
  <c r="G258"/>
  <c r="P257"/>
  <c r="K257"/>
  <c r="H257"/>
  <c r="G257"/>
  <c r="P256"/>
  <c r="K256"/>
  <c r="H256"/>
  <c r="L256" s="1"/>
  <c r="G256"/>
  <c r="P255"/>
  <c r="K255"/>
  <c r="I255"/>
  <c r="H255"/>
  <c r="L255" s="1"/>
  <c r="G255"/>
  <c r="P254"/>
  <c r="K254"/>
  <c r="I254"/>
  <c r="M254" s="1"/>
  <c r="H254"/>
  <c r="L254" s="1"/>
  <c r="G254"/>
  <c r="P253"/>
  <c r="K253"/>
  <c r="H253"/>
  <c r="G253"/>
  <c r="P252"/>
  <c r="K252"/>
  <c r="H252"/>
  <c r="L252" s="1"/>
  <c r="G252"/>
  <c r="P251"/>
  <c r="K251"/>
  <c r="I251"/>
  <c r="H251"/>
  <c r="L251" s="1"/>
  <c r="G251"/>
  <c r="P250"/>
  <c r="K250"/>
  <c r="H250"/>
  <c r="L250" s="1"/>
  <c r="G250"/>
  <c r="P249"/>
  <c r="K249"/>
  <c r="H249"/>
  <c r="G249"/>
  <c r="P248"/>
  <c r="K248"/>
  <c r="H248"/>
  <c r="L248" s="1"/>
  <c r="G248"/>
  <c r="P247"/>
  <c r="K247"/>
  <c r="I247"/>
  <c r="H247"/>
  <c r="L247" s="1"/>
  <c r="G247"/>
  <c r="P246"/>
  <c r="K246"/>
  <c r="I246"/>
  <c r="M246" s="1"/>
  <c r="H246"/>
  <c r="L246" s="1"/>
  <c r="G246"/>
  <c r="P245"/>
  <c r="K245"/>
  <c r="H245"/>
  <c r="G245"/>
  <c r="P244"/>
  <c r="K244"/>
  <c r="H244"/>
  <c r="L244" s="1"/>
  <c r="G244"/>
  <c r="G302" s="1"/>
  <c r="P243"/>
  <c r="P242"/>
  <c r="P241"/>
  <c r="K241"/>
  <c r="P240"/>
  <c r="K240"/>
  <c r="H240"/>
  <c r="L240" s="1"/>
  <c r="G240"/>
  <c r="P239"/>
  <c r="K239"/>
  <c r="I239"/>
  <c r="H239"/>
  <c r="L239" s="1"/>
  <c r="G239"/>
  <c r="P238"/>
  <c r="K238"/>
  <c r="I238"/>
  <c r="M238" s="1"/>
  <c r="H238"/>
  <c r="L238" s="1"/>
  <c r="G238"/>
  <c r="P237"/>
  <c r="K237"/>
  <c r="H237"/>
  <c r="G237"/>
  <c r="P236"/>
  <c r="K236"/>
  <c r="H236"/>
  <c r="L236" s="1"/>
  <c r="G236"/>
  <c r="P235"/>
  <c r="K235"/>
  <c r="I235"/>
  <c r="H235"/>
  <c r="L235" s="1"/>
  <c r="G235"/>
  <c r="P234"/>
  <c r="K234"/>
  <c r="H234"/>
  <c r="L234" s="1"/>
  <c r="G234"/>
  <c r="P233"/>
  <c r="K233"/>
  <c r="H233"/>
  <c r="G233"/>
  <c r="P232"/>
  <c r="K232"/>
  <c r="H232"/>
  <c r="L232" s="1"/>
  <c r="G232"/>
  <c r="G241" s="1"/>
  <c r="P231"/>
  <c r="P230"/>
  <c r="G230"/>
  <c r="P229"/>
  <c r="L229"/>
  <c r="K229"/>
  <c r="H229"/>
  <c r="I229" s="1"/>
  <c r="G229"/>
  <c r="N229" s="1"/>
  <c r="P228"/>
  <c r="K228"/>
  <c r="H228"/>
  <c r="G228"/>
  <c r="P227"/>
  <c r="K227"/>
  <c r="I227"/>
  <c r="M227" s="1"/>
  <c r="P226"/>
  <c r="K226"/>
  <c r="H226"/>
  <c r="G226"/>
  <c r="P225"/>
  <c r="L225"/>
  <c r="K225"/>
  <c r="H225"/>
  <c r="I225" s="1"/>
  <c r="G225"/>
  <c r="N225" s="1"/>
  <c r="P224"/>
  <c r="K224"/>
  <c r="H224"/>
  <c r="G224"/>
  <c r="P223"/>
  <c r="L223"/>
  <c r="K223"/>
  <c r="H223"/>
  <c r="I223" s="1"/>
  <c r="G223"/>
  <c r="N223" s="1"/>
  <c r="P222"/>
  <c r="K222"/>
  <c r="H222"/>
  <c r="G222"/>
  <c r="P221"/>
  <c r="L221"/>
  <c r="K221"/>
  <c r="H221"/>
  <c r="I221" s="1"/>
  <c r="G221"/>
  <c r="N221" s="1"/>
  <c r="P220"/>
  <c r="K220"/>
  <c r="H220"/>
  <c r="G220"/>
  <c r="P219"/>
  <c r="L219"/>
  <c r="K219"/>
  <c r="H219"/>
  <c r="I219" s="1"/>
  <c r="G219"/>
  <c r="N219" s="1"/>
  <c r="P218"/>
  <c r="K218"/>
  <c r="H218"/>
  <c r="G218"/>
  <c r="P217"/>
  <c r="L217"/>
  <c r="K217"/>
  <c r="H217"/>
  <c r="I217" s="1"/>
  <c r="G217"/>
  <c r="N217" s="1"/>
  <c r="P216"/>
  <c r="K216"/>
  <c r="H216"/>
  <c r="G216"/>
  <c r="P215"/>
  <c r="L215"/>
  <c r="K215"/>
  <c r="H215"/>
  <c r="I215" s="1"/>
  <c r="G215"/>
  <c r="N215" s="1"/>
  <c r="P214"/>
  <c r="K214"/>
  <c r="P213"/>
  <c r="K213"/>
  <c r="P212"/>
  <c r="K212"/>
  <c r="H212"/>
  <c r="G212"/>
  <c r="P211"/>
  <c r="L211"/>
  <c r="K211"/>
  <c r="H211"/>
  <c r="I211" s="1"/>
  <c r="G211"/>
  <c r="N211" s="1"/>
  <c r="P210"/>
  <c r="K210"/>
  <c r="H210"/>
  <c r="G210"/>
  <c r="P209"/>
  <c r="L209"/>
  <c r="K209"/>
  <c r="H209"/>
  <c r="I209" s="1"/>
  <c r="G209"/>
  <c r="N209" s="1"/>
  <c r="P208"/>
  <c r="K208"/>
  <c r="H208"/>
  <c r="G208"/>
  <c r="P207"/>
  <c r="L207"/>
  <c r="K207"/>
  <c r="H207"/>
  <c r="I207" s="1"/>
  <c r="G207"/>
  <c r="N207" s="1"/>
  <c r="P206"/>
  <c r="K206"/>
  <c r="H206"/>
  <c r="G206"/>
  <c r="P205"/>
  <c r="K205"/>
  <c r="I205"/>
  <c r="M205" s="1"/>
  <c r="P204"/>
  <c r="K204"/>
  <c r="H204"/>
  <c r="G204"/>
  <c r="P203"/>
  <c r="L203"/>
  <c r="K203"/>
  <c r="H203"/>
  <c r="I203" s="1"/>
  <c r="G203"/>
  <c r="N203" s="1"/>
  <c r="P202"/>
  <c r="K202"/>
  <c r="H202"/>
  <c r="G202"/>
  <c r="P201"/>
  <c r="L201"/>
  <c r="K201"/>
  <c r="H201"/>
  <c r="I201" s="1"/>
  <c r="G201"/>
  <c r="N201" s="1"/>
  <c r="P200"/>
  <c r="K200"/>
  <c r="H200"/>
  <c r="G200"/>
  <c r="P199"/>
  <c r="L199"/>
  <c r="K199"/>
  <c r="H199"/>
  <c r="I199" s="1"/>
  <c r="G199"/>
  <c r="N199" s="1"/>
  <c r="P198"/>
  <c r="K198"/>
  <c r="H198"/>
  <c r="G198"/>
  <c r="P197"/>
  <c r="L197"/>
  <c r="K197"/>
  <c r="H197"/>
  <c r="I197" s="1"/>
  <c r="G197"/>
  <c r="N197" s="1"/>
  <c r="P196"/>
  <c r="K196"/>
  <c r="H196"/>
  <c r="G196"/>
  <c r="P195"/>
  <c r="L195"/>
  <c r="K195"/>
  <c r="H195"/>
  <c r="I195" s="1"/>
  <c r="G195"/>
  <c r="N195" s="1"/>
  <c r="P194"/>
  <c r="K194"/>
  <c r="H194"/>
  <c r="G194"/>
  <c r="P193"/>
  <c r="K193"/>
  <c r="I193"/>
  <c r="M193" s="1"/>
  <c r="P192"/>
  <c r="L192"/>
  <c r="K192"/>
  <c r="H192"/>
  <c r="I192" s="1"/>
  <c r="G192"/>
  <c r="N192" s="1"/>
  <c r="P191"/>
  <c r="K191"/>
  <c r="H191"/>
  <c r="G191"/>
  <c r="P190"/>
  <c r="L190"/>
  <c r="K190"/>
  <c r="H190"/>
  <c r="I190" s="1"/>
  <c r="G190"/>
  <c r="N190" s="1"/>
  <c r="P189"/>
  <c r="K189"/>
  <c r="H189"/>
  <c r="G189"/>
  <c r="P188"/>
  <c r="L188"/>
  <c r="K188"/>
  <c r="H188"/>
  <c r="I188" s="1"/>
  <c r="G188"/>
  <c r="N188" s="1"/>
  <c r="P187"/>
  <c r="P186"/>
  <c r="P185"/>
  <c r="P184"/>
  <c r="L184"/>
  <c r="K184"/>
  <c r="H184"/>
  <c r="I184" s="1"/>
  <c r="G184"/>
  <c r="N184" s="1"/>
  <c r="V183"/>
  <c r="P183" s="1"/>
  <c r="L183"/>
  <c r="K183"/>
  <c r="I183"/>
  <c r="G183"/>
  <c r="M183" s="1"/>
  <c r="P182"/>
  <c r="H182" s="1"/>
  <c r="I182" s="1"/>
  <c r="L182"/>
  <c r="K182"/>
  <c r="G182"/>
  <c r="P181"/>
  <c r="H181" s="1"/>
  <c r="I181" s="1"/>
  <c r="L181"/>
  <c r="K181"/>
  <c r="G181"/>
  <c r="P180"/>
  <c r="H180" s="1"/>
  <c r="I180" s="1"/>
  <c r="L180"/>
  <c r="K180"/>
  <c r="G180"/>
  <c r="P179"/>
  <c r="H179" s="1"/>
  <c r="I179" s="1"/>
  <c r="L179"/>
  <c r="K179"/>
  <c r="G179"/>
  <c r="P178"/>
  <c r="H178" s="1"/>
  <c r="I178" s="1"/>
  <c r="L178"/>
  <c r="K178"/>
  <c r="G178"/>
  <c r="P177"/>
  <c r="H177" s="1"/>
  <c r="I177" s="1"/>
  <c r="L177"/>
  <c r="K177"/>
  <c r="G177"/>
  <c r="P176"/>
  <c r="H176" s="1"/>
  <c r="I176" s="1"/>
  <c r="L176"/>
  <c r="K176"/>
  <c r="G176"/>
  <c r="P175"/>
  <c r="L175"/>
  <c r="K175"/>
  <c r="I175"/>
  <c r="G175"/>
  <c r="P174"/>
  <c r="L174"/>
  <c r="K174"/>
  <c r="I174"/>
  <c r="G174"/>
  <c r="M174" s="1"/>
  <c r="P173"/>
  <c r="H173" s="1"/>
  <c r="K173"/>
  <c r="G173"/>
  <c r="P172"/>
  <c r="P171"/>
  <c r="P170"/>
  <c r="H170" s="1"/>
  <c r="L170" s="1"/>
  <c r="K170"/>
  <c r="G170"/>
  <c r="P169"/>
  <c r="H169" s="1"/>
  <c r="L169" s="1"/>
  <c r="K169"/>
  <c r="I169"/>
  <c r="N169" s="1"/>
  <c r="G169"/>
  <c r="P168"/>
  <c r="L168"/>
  <c r="K168"/>
  <c r="I168"/>
  <c r="G168"/>
  <c r="M168" s="1"/>
  <c r="P167"/>
  <c r="K167"/>
  <c r="H167"/>
  <c r="G167"/>
  <c r="P166"/>
  <c r="L166"/>
  <c r="K166"/>
  <c r="H166"/>
  <c r="I166" s="1"/>
  <c r="G166"/>
  <c r="N166" s="1"/>
  <c r="P165"/>
  <c r="K165"/>
  <c r="H165"/>
  <c r="G165"/>
  <c r="P164"/>
  <c r="L164"/>
  <c r="K164"/>
  <c r="H164"/>
  <c r="I164" s="1"/>
  <c r="G164"/>
  <c r="N164" s="1"/>
  <c r="P163"/>
  <c r="K163"/>
  <c r="H163"/>
  <c r="G163"/>
  <c r="P162"/>
  <c r="L162"/>
  <c r="K162"/>
  <c r="H162"/>
  <c r="I162" s="1"/>
  <c r="G162"/>
  <c r="N162" s="1"/>
  <c r="P161"/>
  <c r="K161"/>
  <c r="H161"/>
  <c r="G161"/>
  <c r="P160"/>
  <c r="L160"/>
  <c r="K160"/>
  <c r="H160"/>
  <c r="I160" s="1"/>
  <c r="G160"/>
  <c r="N160" s="1"/>
  <c r="P159"/>
  <c r="K159"/>
  <c r="H159"/>
  <c r="G159"/>
  <c r="P158"/>
  <c r="L158"/>
  <c r="K158"/>
  <c r="H158"/>
  <c r="I158" s="1"/>
  <c r="G158"/>
  <c r="N158" s="1"/>
  <c r="P157"/>
  <c r="K157"/>
  <c r="H157"/>
  <c r="G157"/>
  <c r="P156"/>
  <c r="L156"/>
  <c r="K156"/>
  <c r="K171" s="1"/>
  <c r="I156"/>
  <c r="G156"/>
  <c r="M156" s="1"/>
  <c r="P155"/>
  <c r="L155"/>
  <c r="K155"/>
  <c r="I155"/>
  <c r="G155"/>
  <c r="M155" s="1"/>
  <c r="P154"/>
  <c r="L154"/>
  <c r="K154"/>
  <c r="H154"/>
  <c r="I154" s="1"/>
  <c r="G154"/>
  <c r="N154" s="1"/>
  <c r="P153"/>
  <c r="L153"/>
  <c r="K153"/>
  <c r="I153"/>
  <c r="G153"/>
  <c r="M153" s="1"/>
  <c r="P152"/>
  <c r="H152" s="1"/>
  <c r="L152" s="1"/>
  <c r="K152"/>
  <c r="G152"/>
  <c r="G171" s="1"/>
  <c r="P151"/>
  <c r="P150"/>
  <c r="P149"/>
  <c r="K149"/>
  <c r="H149"/>
  <c r="L149" s="1"/>
  <c r="G149"/>
  <c r="P148"/>
  <c r="K148"/>
  <c r="I148"/>
  <c r="H148"/>
  <c r="L148" s="1"/>
  <c r="G148"/>
  <c r="P147"/>
  <c r="N147"/>
  <c r="K147"/>
  <c r="I147"/>
  <c r="M147" s="1"/>
  <c r="H147"/>
  <c r="L147" s="1"/>
  <c r="G147"/>
  <c r="P146"/>
  <c r="K146"/>
  <c r="H146"/>
  <c r="G146"/>
  <c r="P145"/>
  <c r="L145"/>
  <c r="K145"/>
  <c r="H145"/>
  <c r="I145" s="1"/>
  <c r="G145"/>
  <c r="M145" s="1"/>
  <c r="P144"/>
  <c r="K144"/>
  <c r="H144"/>
  <c r="G144"/>
  <c r="P143"/>
  <c r="L143"/>
  <c r="K143"/>
  <c r="H143"/>
  <c r="I143" s="1"/>
  <c r="G143"/>
  <c r="N143" s="1"/>
  <c r="P142"/>
  <c r="K142"/>
  <c r="H142"/>
  <c r="G142"/>
  <c r="P141"/>
  <c r="L141"/>
  <c r="K141"/>
  <c r="H141"/>
  <c r="I141" s="1"/>
  <c r="G141"/>
  <c r="N141" s="1"/>
  <c r="P140"/>
  <c r="K140"/>
  <c r="H140"/>
  <c r="G140"/>
  <c r="P139"/>
  <c r="L139"/>
  <c r="K139"/>
  <c r="H139"/>
  <c r="I139" s="1"/>
  <c r="G139"/>
  <c r="N139" s="1"/>
  <c r="P138"/>
  <c r="K138"/>
  <c r="H138"/>
  <c r="G138"/>
  <c r="P137"/>
  <c r="L137"/>
  <c r="K137"/>
  <c r="H137"/>
  <c r="I137" s="1"/>
  <c r="G137"/>
  <c r="N137" s="1"/>
  <c r="P136"/>
  <c r="K136"/>
  <c r="H136"/>
  <c r="G136"/>
  <c r="P135"/>
  <c r="L135"/>
  <c r="K135"/>
  <c r="H135"/>
  <c r="I135" s="1"/>
  <c r="G135"/>
  <c r="N135" s="1"/>
  <c r="P134"/>
  <c r="K134"/>
  <c r="H134"/>
  <c r="G134"/>
  <c r="P133"/>
  <c r="L133"/>
  <c r="K133"/>
  <c r="H133"/>
  <c r="I133" s="1"/>
  <c r="G133"/>
  <c r="N133" s="1"/>
  <c r="P132"/>
  <c r="K132"/>
  <c r="H132"/>
  <c r="G132"/>
  <c r="P131"/>
  <c r="L131"/>
  <c r="K131"/>
  <c r="H131"/>
  <c r="I131" s="1"/>
  <c r="G131"/>
  <c r="N131" s="1"/>
  <c r="P130"/>
  <c r="K130"/>
  <c r="H130"/>
  <c r="G130"/>
  <c r="P129"/>
  <c r="L129"/>
  <c r="K129"/>
  <c r="H129"/>
  <c r="I129" s="1"/>
  <c r="G129"/>
  <c r="N129" s="1"/>
  <c r="P128"/>
  <c r="K128"/>
  <c r="H128"/>
  <c r="G128"/>
  <c r="P127"/>
  <c r="L127"/>
  <c r="K127"/>
  <c r="H127"/>
  <c r="I127" s="1"/>
  <c r="G127"/>
  <c r="N127" s="1"/>
  <c r="P126"/>
  <c r="K126"/>
  <c r="H126"/>
  <c r="G126"/>
  <c r="P125"/>
  <c r="L125"/>
  <c r="K125"/>
  <c r="H125"/>
  <c r="I125" s="1"/>
  <c r="G125"/>
  <c r="N125" s="1"/>
  <c r="P124"/>
  <c r="H124" s="1"/>
  <c r="I124" s="1"/>
  <c r="K124"/>
  <c r="G124"/>
  <c r="P123"/>
  <c r="H123" s="1"/>
  <c r="I123" s="1"/>
  <c r="K123"/>
  <c r="G123"/>
  <c r="P122"/>
  <c r="H122" s="1"/>
  <c r="I122" s="1"/>
  <c r="K122"/>
  <c r="G122"/>
  <c r="P121"/>
  <c r="H121" s="1"/>
  <c r="I121" s="1"/>
  <c r="K121"/>
  <c r="G121"/>
  <c r="P120"/>
  <c r="H120" s="1"/>
  <c r="I120" s="1"/>
  <c r="K120"/>
  <c r="G120"/>
  <c r="P119"/>
  <c r="H119" s="1"/>
  <c r="I119" s="1"/>
  <c r="K119"/>
  <c r="G119"/>
  <c r="P118"/>
  <c r="H118" s="1"/>
  <c r="I118" s="1"/>
  <c r="K118"/>
  <c r="G118"/>
  <c r="P117"/>
  <c r="H117" s="1"/>
  <c r="I117" s="1"/>
  <c r="K117"/>
  <c r="G117"/>
  <c r="P116"/>
  <c r="H116" s="1"/>
  <c r="I116" s="1"/>
  <c r="K116"/>
  <c r="G116"/>
  <c r="P115"/>
  <c r="H115" s="1"/>
  <c r="I115" s="1"/>
  <c r="K115"/>
  <c r="G115"/>
  <c r="P114"/>
  <c r="H114" s="1"/>
  <c r="I114" s="1"/>
  <c r="K114"/>
  <c r="G114"/>
  <c r="P113"/>
  <c r="H113" s="1"/>
  <c r="I113" s="1"/>
  <c r="K113"/>
  <c r="G113"/>
  <c r="P112"/>
  <c r="H112" s="1"/>
  <c r="K112"/>
  <c r="K150" s="1"/>
  <c r="G112"/>
  <c r="P111"/>
  <c r="H111" s="1"/>
  <c r="I111" s="1"/>
  <c r="K111"/>
  <c r="E111"/>
  <c r="P110"/>
  <c r="H110" s="1"/>
  <c r="K110"/>
  <c r="G110"/>
  <c r="P109"/>
  <c r="P108"/>
  <c r="P107"/>
  <c r="H107" s="1"/>
  <c r="L107" s="1"/>
  <c r="K107"/>
  <c r="G107"/>
  <c r="P106"/>
  <c r="H106" s="1"/>
  <c r="L106" s="1"/>
  <c r="K106"/>
  <c r="I106"/>
  <c r="N106" s="1"/>
  <c r="G106"/>
  <c r="P105"/>
  <c r="H105" s="1"/>
  <c r="L105" s="1"/>
  <c r="K105"/>
  <c r="G105"/>
  <c r="P104"/>
  <c r="H104" s="1"/>
  <c r="K104"/>
  <c r="G104"/>
  <c r="P103"/>
  <c r="H103" s="1"/>
  <c r="L103" s="1"/>
  <c r="K103"/>
  <c r="G103"/>
  <c r="P102"/>
  <c r="H102" s="1"/>
  <c r="L102" s="1"/>
  <c r="K102"/>
  <c r="I102"/>
  <c r="N102" s="1"/>
  <c r="G102"/>
  <c r="P101"/>
  <c r="H101" s="1"/>
  <c r="L101" s="1"/>
  <c r="K101"/>
  <c r="G101"/>
  <c r="P100"/>
  <c r="H100" s="1"/>
  <c r="K100"/>
  <c r="G100"/>
  <c r="P99"/>
  <c r="H99" s="1"/>
  <c r="L99" s="1"/>
  <c r="K99"/>
  <c r="G99"/>
  <c r="P98"/>
  <c r="H98" s="1"/>
  <c r="L98" s="1"/>
  <c r="K98"/>
  <c r="I98"/>
  <c r="N98" s="1"/>
  <c r="G98"/>
  <c r="P97"/>
  <c r="H97" s="1"/>
  <c r="L97" s="1"/>
  <c r="K97"/>
  <c r="G97"/>
  <c r="P96"/>
  <c r="H96" s="1"/>
  <c r="K96"/>
  <c r="G96"/>
  <c r="P95"/>
  <c r="H95" s="1"/>
  <c r="L95" s="1"/>
  <c r="K95"/>
  <c r="G95"/>
  <c r="P94"/>
  <c r="H94" s="1"/>
  <c r="L94"/>
  <c r="K94"/>
  <c r="I94"/>
  <c r="G94"/>
  <c r="M94" s="1"/>
  <c r="P93"/>
  <c r="H93" s="1"/>
  <c r="L93" s="1"/>
  <c r="K93"/>
  <c r="I93"/>
  <c r="G93"/>
  <c r="P92"/>
  <c r="H92" s="1"/>
  <c r="L92"/>
  <c r="K92"/>
  <c r="I92"/>
  <c r="G92"/>
  <c r="M92" s="1"/>
  <c r="P91"/>
  <c r="H91" s="1"/>
  <c r="L91" s="1"/>
  <c r="K91"/>
  <c r="G91"/>
  <c r="P90"/>
  <c r="H90" s="1"/>
  <c r="L90"/>
  <c r="K90"/>
  <c r="I90"/>
  <c r="G90"/>
  <c r="M90" s="1"/>
  <c r="P89"/>
  <c r="H89" s="1"/>
  <c r="L89" s="1"/>
  <c r="K89"/>
  <c r="I89"/>
  <c r="G89"/>
  <c r="P88"/>
  <c r="H88" s="1"/>
  <c r="L88"/>
  <c r="K88"/>
  <c r="I88"/>
  <c r="G88"/>
  <c r="M88" s="1"/>
  <c r="P87"/>
  <c r="H87" s="1"/>
  <c r="L87" s="1"/>
  <c r="K87"/>
  <c r="G87"/>
  <c r="P86"/>
  <c r="H86" s="1"/>
  <c r="L86"/>
  <c r="K86"/>
  <c r="I86"/>
  <c r="G86"/>
  <c r="M86" s="1"/>
  <c r="P85"/>
  <c r="H85" s="1"/>
  <c r="L85" s="1"/>
  <c r="K85"/>
  <c r="I85"/>
  <c r="G85"/>
  <c r="P84"/>
  <c r="H84" s="1"/>
  <c r="L84"/>
  <c r="K84"/>
  <c r="I84"/>
  <c r="G84"/>
  <c r="M84" s="1"/>
  <c r="P83"/>
  <c r="H83" s="1"/>
  <c r="L83" s="1"/>
  <c r="K83"/>
  <c r="G83"/>
  <c r="P82"/>
  <c r="H82" s="1"/>
  <c r="L82"/>
  <c r="K82"/>
  <c r="I82"/>
  <c r="G82"/>
  <c r="M82" s="1"/>
  <c r="P81"/>
  <c r="H81" s="1"/>
  <c r="L81" s="1"/>
  <c r="K81"/>
  <c r="I81"/>
  <c r="G81"/>
  <c r="AA80"/>
  <c r="Z80"/>
  <c r="T80"/>
  <c r="S80"/>
  <c r="K80"/>
  <c r="G80"/>
  <c r="P79"/>
  <c r="K79"/>
  <c r="H79"/>
  <c r="I79" s="1"/>
  <c r="G79"/>
  <c r="M79" s="1"/>
  <c r="P78"/>
  <c r="L78"/>
  <c r="K78"/>
  <c r="K108" s="1"/>
  <c r="B5" i="2" s="1"/>
  <c r="H78" i="1"/>
  <c r="I78" s="1"/>
  <c r="G78"/>
  <c r="P77"/>
  <c r="H77" s="1"/>
  <c r="I77" s="1"/>
  <c r="L77"/>
  <c r="K77"/>
  <c r="G77"/>
  <c r="P76"/>
  <c r="H76" s="1"/>
  <c r="I76" s="1"/>
  <c r="L76"/>
  <c r="K76"/>
  <c r="G76"/>
  <c r="P75"/>
  <c r="H75" s="1"/>
  <c r="I75" s="1"/>
  <c r="L75"/>
  <c r="K75"/>
  <c r="G75"/>
  <c r="P74"/>
  <c r="H74" s="1"/>
  <c r="I74" s="1"/>
  <c r="L74"/>
  <c r="K74"/>
  <c r="G74"/>
  <c r="P73"/>
  <c r="H73" s="1"/>
  <c r="I73" s="1"/>
  <c r="L73"/>
  <c r="K73"/>
  <c r="G73"/>
  <c r="P72"/>
  <c r="H72" s="1"/>
  <c r="I72" s="1"/>
  <c r="L72"/>
  <c r="K72"/>
  <c r="G72"/>
  <c r="P71"/>
  <c r="H71" s="1"/>
  <c r="I71" s="1"/>
  <c r="L71"/>
  <c r="K71"/>
  <c r="G71"/>
  <c r="P70"/>
  <c r="H70" s="1"/>
  <c r="I70" s="1"/>
  <c r="L70"/>
  <c r="K70"/>
  <c r="G70"/>
  <c r="P69"/>
  <c r="H69" s="1"/>
  <c r="I69" s="1"/>
  <c r="L69"/>
  <c r="K69"/>
  <c r="G69"/>
  <c r="P68"/>
  <c r="H68" s="1"/>
  <c r="I68" s="1"/>
  <c r="L68"/>
  <c r="K68"/>
  <c r="G68"/>
  <c r="P67"/>
  <c r="P66"/>
  <c r="P65"/>
  <c r="H65" s="1"/>
  <c r="L65" s="1"/>
  <c r="N65"/>
  <c r="K65"/>
  <c r="I65"/>
  <c r="G65"/>
  <c r="P64"/>
  <c r="H64" s="1"/>
  <c r="L64" s="1"/>
  <c r="K64"/>
  <c r="G64"/>
  <c r="P63"/>
  <c r="H63" s="1"/>
  <c r="L63" s="1"/>
  <c r="K63"/>
  <c r="I63"/>
  <c r="N63" s="1"/>
  <c r="G63"/>
  <c r="P62"/>
  <c r="H62" s="1"/>
  <c r="L62" s="1"/>
  <c r="K62"/>
  <c r="I62"/>
  <c r="N62" s="1"/>
  <c r="G62"/>
  <c r="P61"/>
  <c r="H61" s="1"/>
  <c r="L61" s="1"/>
  <c r="N61"/>
  <c r="K61"/>
  <c r="I61"/>
  <c r="G61"/>
  <c r="P60"/>
  <c r="H60" s="1"/>
  <c r="L60" s="1"/>
  <c r="K60"/>
  <c r="G60"/>
  <c r="P59"/>
  <c r="H59" s="1"/>
  <c r="L59" s="1"/>
  <c r="K59"/>
  <c r="I59"/>
  <c r="N59" s="1"/>
  <c r="G59"/>
  <c r="P58"/>
  <c r="H58" s="1"/>
  <c r="L58" s="1"/>
  <c r="K58"/>
  <c r="I58"/>
  <c r="N58" s="1"/>
  <c r="G58"/>
  <c r="P57"/>
  <c r="H57" s="1"/>
  <c r="L57" s="1"/>
  <c r="N57"/>
  <c r="K57"/>
  <c r="I57"/>
  <c r="G57"/>
  <c r="P56"/>
  <c r="H56" s="1"/>
  <c r="L56" s="1"/>
  <c r="K56"/>
  <c r="G56"/>
  <c r="P55"/>
  <c r="H55" s="1"/>
  <c r="L55" s="1"/>
  <c r="K55"/>
  <c r="I55"/>
  <c r="N55" s="1"/>
  <c r="G55"/>
  <c r="P54"/>
  <c r="H54" s="1"/>
  <c r="L54" s="1"/>
  <c r="K54"/>
  <c r="I54"/>
  <c r="N54" s="1"/>
  <c r="G54"/>
  <c r="P53"/>
  <c r="H53" s="1"/>
  <c r="L53" s="1"/>
  <c r="N53"/>
  <c r="K53"/>
  <c r="I53"/>
  <c r="G53"/>
  <c r="P52"/>
  <c r="H52" s="1"/>
  <c r="L52" s="1"/>
  <c r="K52"/>
  <c r="G52"/>
  <c r="P51"/>
  <c r="H51" s="1"/>
  <c r="L51" s="1"/>
  <c r="K51"/>
  <c r="I51"/>
  <c r="N51" s="1"/>
  <c r="G51"/>
  <c r="P50"/>
  <c r="H50" s="1"/>
  <c r="L50" s="1"/>
  <c r="K50"/>
  <c r="I50"/>
  <c r="N50" s="1"/>
  <c r="G50"/>
  <c r="P49"/>
  <c r="H49" s="1"/>
  <c r="L49" s="1"/>
  <c r="N49"/>
  <c r="K49"/>
  <c r="I49"/>
  <c r="G49"/>
  <c r="P48"/>
  <c r="H48" s="1"/>
  <c r="L48" s="1"/>
  <c r="K48"/>
  <c r="G48"/>
  <c r="P47"/>
  <c r="H47" s="1"/>
  <c r="K47"/>
  <c r="I47"/>
  <c r="E47"/>
  <c r="P46"/>
  <c r="H46" s="1"/>
  <c r="I46" s="1"/>
  <c r="K46"/>
  <c r="G46"/>
  <c r="P45"/>
  <c r="H45" s="1"/>
  <c r="I45" s="1"/>
  <c r="K45"/>
  <c r="G45"/>
  <c r="P44"/>
  <c r="H44" s="1"/>
  <c r="I44" s="1"/>
  <c r="K44"/>
  <c r="G44"/>
  <c r="P43"/>
  <c r="H43" s="1"/>
  <c r="I43" s="1"/>
  <c r="K43"/>
  <c r="G43"/>
  <c r="P42"/>
  <c r="L42"/>
  <c r="K42"/>
  <c r="I42"/>
  <c r="G42"/>
  <c r="P41"/>
  <c r="K41"/>
  <c r="H41"/>
  <c r="L41" s="1"/>
  <c r="G41"/>
  <c r="P40"/>
  <c r="M40"/>
  <c r="K40"/>
  <c r="I40"/>
  <c r="N40" s="1"/>
  <c r="H40"/>
  <c r="L40" s="1"/>
  <c r="G40"/>
  <c r="P39"/>
  <c r="L39"/>
  <c r="K39"/>
  <c r="I39"/>
  <c r="G39"/>
  <c r="M39" s="1"/>
  <c r="P38"/>
  <c r="H38" s="1"/>
  <c r="I38" s="1"/>
  <c r="L38"/>
  <c r="K38"/>
  <c r="G38"/>
  <c r="P37"/>
  <c r="H37" s="1"/>
  <c r="I37" s="1"/>
  <c r="L37"/>
  <c r="K37"/>
  <c r="G37"/>
  <c r="P36"/>
  <c r="H36" s="1"/>
  <c r="I36" s="1"/>
  <c r="L36"/>
  <c r="K36"/>
  <c r="G36"/>
  <c r="P35"/>
  <c r="H35" s="1"/>
  <c r="I35" s="1"/>
  <c r="L35"/>
  <c r="K35"/>
  <c r="K66" s="1"/>
  <c r="B4" i="2" s="1"/>
  <c r="G35" i="1"/>
  <c r="P34"/>
  <c r="P33"/>
  <c r="P32"/>
  <c r="H32" s="1"/>
  <c r="L32" s="1"/>
  <c r="N32"/>
  <c r="K32"/>
  <c r="I32"/>
  <c r="G32"/>
  <c r="P31"/>
  <c r="H31" s="1"/>
  <c r="L31" s="1"/>
  <c r="K31"/>
  <c r="G31"/>
  <c r="P30"/>
  <c r="H30" s="1"/>
  <c r="L30" s="1"/>
  <c r="K30"/>
  <c r="I30"/>
  <c r="N30" s="1"/>
  <c r="G30"/>
  <c r="P29"/>
  <c r="H29" s="1"/>
  <c r="L29" s="1"/>
  <c r="K29"/>
  <c r="I29"/>
  <c r="N29" s="1"/>
  <c r="G29"/>
  <c r="P28"/>
  <c r="H28" s="1"/>
  <c r="L28" s="1"/>
  <c r="N28"/>
  <c r="K28"/>
  <c r="I28"/>
  <c r="G28"/>
  <c r="P27"/>
  <c r="H27" s="1"/>
  <c r="L27" s="1"/>
  <c r="K27"/>
  <c r="K33" s="1"/>
  <c r="G27"/>
  <c r="G33" s="1"/>
  <c r="P26"/>
  <c r="P25"/>
  <c r="K25"/>
  <c r="P24"/>
  <c r="K24"/>
  <c r="I24"/>
  <c r="M24" s="1"/>
  <c r="H24"/>
  <c r="L24" s="1"/>
  <c r="G24"/>
  <c r="P23"/>
  <c r="K23"/>
  <c r="I23"/>
  <c r="N23" s="1"/>
  <c r="H23"/>
  <c r="L23" s="1"/>
  <c r="G23"/>
  <c r="P22"/>
  <c r="K22"/>
  <c r="H22"/>
  <c r="L22" s="1"/>
  <c r="G22"/>
  <c r="P21"/>
  <c r="M21"/>
  <c r="K21"/>
  <c r="I21"/>
  <c r="N21" s="1"/>
  <c r="H21"/>
  <c r="L21" s="1"/>
  <c r="G21"/>
  <c r="P20"/>
  <c r="K20"/>
  <c r="I20"/>
  <c r="M20" s="1"/>
  <c r="H20"/>
  <c r="L20" s="1"/>
  <c r="G20"/>
  <c r="P19"/>
  <c r="K19"/>
  <c r="I19"/>
  <c r="N19" s="1"/>
  <c r="H19"/>
  <c r="L19" s="1"/>
  <c r="G19"/>
  <c r="P18"/>
  <c r="K18"/>
  <c r="H18"/>
  <c r="L18" s="1"/>
  <c r="G18"/>
  <c r="P17"/>
  <c r="M17"/>
  <c r="K17"/>
  <c r="I17"/>
  <c r="N17" s="1"/>
  <c r="H17"/>
  <c r="L17" s="1"/>
  <c r="G17"/>
  <c r="P16"/>
  <c r="K16"/>
  <c r="I16"/>
  <c r="M16" s="1"/>
  <c r="H16"/>
  <c r="L16" s="1"/>
  <c r="G16"/>
  <c r="P15"/>
  <c r="K15"/>
  <c r="I15"/>
  <c r="N15" s="1"/>
  <c r="H15"/>
  <c r="L15" s="1"/>
  <c r="G15"/>
  <c r="G25" s="1"/>
  <c r="P14"/>
  <c r="P13"/>
  <c r="L13" s="1"/>
  <c r="M13" s="1"/>
  <c r="J13"/>
  <c r="I13"/>
  <c r="H13"/>
  <c r="G13"/>
  <c r="K13" s="1"/>
  <c r="P12"/>
  <c r="N12"/>
  <c r="K12"/>
  <c r="B7" i="2" l="1"/>
  <c r="C4"/>
  <c r="D4" s="1"/>
  <c r="C5"/>
  <c r="D5" s="1"/>
  <c r="I163" i="1"/>
  <c r="L163"/>
  <c r="I167"/>
  <c r="M167" s="1"/>
  <c r="L167"/>
  <c r="M173"/>
  <c r="I189"/>
  <c r="M189" s="1"/>
  <c r="L189"/>
  <c r="I206"/>
  <c r="L206"/>
  <c r="I210"/>
  <c r="N210" s="1"/>
  <c r="L210"/>
  <c r="I218"/>
  <c r="L218"/>
  <c r="I222"/>
  <c r="M222" s="1"/>
  <c r="L222"/>
  <c r="I226"/>
  <c r="L226"/>
  <c r="L237"/>
  <c r="I237"/>
  <c r="L253"/>
  <c r="I253"/>
  <c r="I327"/>
  <c r="L327"/>
  <c r="M43"/>
  <c r="N43"/>
  <c r="M45"/>
  <c r="N45"/>
  <c r="L47"/>
  <c r="G47"/>
  <c r="G66" s="1"/>
  <c r="L96"/>
  <c r="I96"/>
  <c r="N96" s="1"/>
  <c r="L100"/>
  <c r="I100"/>
  <c r="N100" s="1"/>
  <c r="I142"/>
  <c r="M142" s="1"/>
  <c r="L142"/>
  <c r="I228"/>
  <c r="L228"/>
  <c r="M235"/>
  <c r="N235"/>
  <c r="M259"/>
  <c r="N259"/>
  <c r="M268"/>
  <c r="N268"/>
  <c r="M277"/>
  <c r="N277"/>
  <c r="M287"/>
  <c r="N287"/>
  <c r="M295"/>
  <c r="N295"/>
  <c r="L321"/>
  <c r="I321"/>
  <c r="N321" s="1"/>
  <c r="N25"/>
  <c r="M35"/>
  <c r="N35"/>
  <c r="M36"/>
  <c r="N36"/>
  <c r="M37"/>
  <c r="N37"/>
  <c r="M38"/>
  <c r="N38"/>
  <c r="G108"/>
  <c r="M68"/>
  <c r="N68"/>
  <c r="M69"/>
  <c r="N69"/>
  <c r="M70"/>
  <c r="N70"/>
  <c r="M71"/>
  <c r="N71"/>
  <c r="M72"/>
  <c r="N72"/>
  <c r="M73"/>
  <c r="N73"/>
  <c r="M74"/>
  <c r="N74"/>
  <c r="M75"/>
  <c r="N75"/>
  <c r="M76"/>
  <c r="N76"/>
  <c r="M77"/>
  <c r="N77"/>
  <c r="L111"/>
  <c r="G111"/>
  <c r="I157"/>
  <c r="L157"/>
  <c r="I161"/>
  <c r="L161"/>
  <c r="I165"/>
  <c r="L165"/>
  <c r="I173"/>
  <c r="I185" s="1"/>
  <c r="L173"/>
  <c r="N176"/>
  <c r="M176"/>
  <c r="N177"/>
  <c r="M177"/>
  <c r="N178"/>
  <c r="M178"/>
  <c r="N179"/>
  <c r="M179"/>
  <c r="N180"/>
  <c r="M180"/>
  <c r="N181"/>
  <c r="M181"/>
  <c r="N182"/>
  <c r="M182"/>
  <c r="I191"/>
  <c r="M191" s="1"/>
  <c r="L191"/>
  <c r="I208"/>
  <c r="M208" s="1"/>
  <c r="L208"/>
  <c r="I212"/>
  <c r="M212" s="1"/>
  <c r="L212"/>
  <c r="I216"/>
  <c r="L216"/>
  <c r="I220"/>
  <c r="L220"/>
  <c r="I224"/>
  <c r="N224" s="1"/>
  <c r="L224"/>
  <c r="L233"/>
  <c r="I233"/>
  <c r="L249"/>
  <c r="I249"/>
  <c r="L257"/>
  <c r="I257"/>
  <c r="L266"/>
  <c r="I266"/>
  <c r="L275"/>
  <c r="I275"/>
  <c r="L284"/>
  <c r="I284"/>
  <c r="L293"/>
  <c r="I293"/>
  <c r="L301"/>
  <c r="I301"/>
  <c r="I314"/>
  <c r="I317" s="1"/>
  <c r="L314"/>
  <c r="I25"/>
  <c r="M56"/>
  <c r="M96"/>
  <c r="M103"/>
  <c r="M107"/>
  <c r="M201"/>
  <c r="N13"/>
  <c r="M51"/>
  <c r="M55"/>
  <c r="M63"/>
  <c r="L113"/>
  <c r="L115"/>
  <c r="L117"/>
  <c r="L119"/>
  <c r="L123"/>
  <c r="M136"/>
  <c r="N206"/>
  <c r="M215"/>
  <c r="M223"/>
  <c r="M310"/>
  <c r="M15"/>
  <c r="N16"/>
  <c r="M19"/>
  <c r="M23"/>
  <c r="N24"/>
  <c r="M29"/>
  <c r="M42"/>
  <c r="M50"/>
  <c r="M54"/>
  <c r="M58"/>
  <c r="M62"/>
  <c r="M78"/>
  <c r="L79"/>
  <c r="P80"/>
  <c r="H80" s="1"/>
  <c r="M81"/>
  <c r="M85"/>
  <c r="M89"/>
  <c r="M93"/>
  <c r="N126"/>
  <c r="N134"/>
  <c r="N142"/>
  <c r="I170"/>
  <c r="N170" s="1"/>
  <c r="M195"/>
  <c r="M199"/>
  <c r="M203"/>
  <c r="M206"/>
  <c r="N228"/>
  <c r="M95"/>
  <c r="L112"/>
  <c r="I112"/>
  <c r="M112" s="1"/>
  <c r="M148"/>
  <c r="N148"/>
  <c r="I159"/>
  <c r="L159"/>
  <c r="L245"/>
  <c r="I245"/>
  <c r="L262"/>
  <c r="I262"/>
  <c r="L271"/>
  <c r="I271"/>
  <c r="L280"/>
  <c r="I280"/>
  <c r="L289"/>
  <c r="I289"/>
  <c r="L297"/>
  <c r="I297"/>
  <c r="M44"/>
  <c r="N44"/>
  <c r="M46"/>
  <c r="N46"/>
  <c r="L104"/>
  <c r="I104"/>
  <c r="N104" s="1"/>
  <c r="I126"/>
  <c r="L126"/>
  <c r="I130"/>
  <c r="N130" s="1"/>
  <c r="L130"/>
  <c r="I134"/>
  <c r="L134"/>
  <c r="I138"/>
  <c r="N138" s="1"/>
  <c r="L138"/>
  <c r="L146"/>
  <c r="I146"/>
  <c r="I194"/>
  <c r="M194" s="1"/>
  <c r="L194"/>
  <c r="I198"/>
  <c r="L198"/>
  <c r="I202"/>
  <c r="M202" s="1"/>
  <c r="L202"/>
  <c r="M251"/>
  <c r="N251"/>
  <c r="I110"/>
  <c r="I150" s="1"/>
  <c r="L110"/>
  <c r="I128"/>
  <c r="L128"/>
  <c r="I132"/>
  <c r="N132" s="1"/>
  <c r="L132"/>
  <c r="I136"/>
  <c r="N136" s="1"/>
  <c r="L136"/>
  <c r="I140"/>
  <c r="M140" s="1"/>
  <c r="L140"/>
  <c r="I144"/>
  <c r="N144" s="1"/>
  <c r="L144"/>
  <c r="I196"/>
  <c r="M196" s="1"/>
  <c r="L196"/>
  <c r="I200"/>
  <c r="L200"/>
  <c r="I204"/>
  <c r="M204" s="1"/>
  <c r="L204"/>
  <c r="M239"/>
  <c r="N239"/>
  <c r="M247"/>
  <c r="N247"/>
  <c r="M255"/>
  <c r="N255"/>
  <c r="M264"/>
  <c r="N264"/>
  <c r="M273"/>
  <c r="N273"/>
  <c r="M282"/>
  <c r="N282"/>
  <c r="M291"/>
  <c r="N291"/>
  <c r="M299"/>
  <c r="N299"/>
  <c r="M64"/>
  <c r="M100"/>
  <c r="M104"/>
  <c r="N128"/>
  <c r="N140"/>
  <c r="M197"/>
  <c r="M30"/>
  <c r="M59"/>
  <c r="N79"/>
  <c r="L114"/>
  <c r="L116"/>
  <c r="L118"/>
  <c r="L120"/>
  <c r="L121"/>
  <c r="L122"/>
  <c r="L124"/>
  <c r="M128"/>
  <c r="M144"/>
  <c r="M160"/>
  <c r="M164"/>
  <c r="M219"/>
  <c r="N20"/>
  <c r="I18"/>
  <c r="I22"/>
  <c r="I27"/>
  <c r="M28"/>
  <c r="I31"/>
  <c r="N31" s="1"/>
  <c r="M32"/>
  <c r="I41"/>
  <c r="L43"/>
  <c r="L44"/>
  <c r="L45"/>
  <c r="L46"/>
  <c r="I48"/>
  <c r="N48" s="1"/>
  <c r="M49"/>
  <c r="I52"/>
  <c r="N52" s="1"/>
  <c r="M53"/>
  <c r="I56"/>
  <c r="N56" s="1"/>
  <c r="M57"/>
  <c r="I60"/>
  <c r="N60" s="1"/>
  <c r="M61"/>
  <c r="I64"/>
  <c r="N64" s="1"/>
  <c r="M65"/>
  <c r="N81"/>
  <c r="I83"/>
  <c r="N83" s="1"/>
  <c r="N85"/>
  <c r="I87"/>
  <c r="N87" s="1"/>
  <c r="N89"/>
  <c r="I91"/>
  <c r="M91" s="1"/>
  <c r="N93"/>
  <c r="I95"/>
  <c r="N95" s="1"/>
  <c r="I99"/>
  <c r="N99" s="1"/>
  <c r="I103"/>
  <c r="N103" s="1"/>
  <c r="I107"/>
  <c r="N107" s="1"/>
  <c r="M126"/>
  <c r="M130"/>
  <c r="M134"/>
  <c r="I152"/>
  <c r="M158"/>
  <c r="M162"/>
  <c r="M166"/>
  <c r="M170"/>
  <c r="G185"/>
  <c r="N185" s="1"/>
  <c r="N191"/>
  <c r="N212"/>
  <c r="M217"/>
  <c r="M221"/>
  <c r="M225"/>
  <c r="M228"/>
  <c r="I234"/>
  <c r="N238"/>
  <c r="N246"/>
  <c r="I250"/>
  <c r="N254"/>
  <c r="I258"/>
  <c r="N263"/>
  <c r="I267"/>
  <c r="N272"/>
  <c r="I276"/>
  <c r="N281"/>
  <c r="I285"/>
  <c r="N290"/>
  <c r="I294"/>
  <c r="N298"/>
  <c r="M321"/>
  <c r="N308"/>
  <c r="M308"/>
  <c r="N325"/>
  <c r="G328"/>
  <c r="N328" s="1"/>
  <c r="M325"/>
  <c r="N326"/>
  <c r="M326"/>
  <c r="M306"/>
  <c r="M311"/>
  <c r="M320"/>
  <c r="M27"/>
  <c r="I97"/>
  <c r="N97" s="1"/>
  <c r="M98"/>
  <c r="I101"/>
  <c r="N101" s="1"/>
  <c r="M102"/>
  <c r="I105"/>
  <c r="N105" s="1"/>
  <c r="M106"/>
  <c r="I149"/>
  <c r="N157"/>
  <c r="M157"/>
  <c r="N159"/>
  <c r="M159"/>
  <c r="N161"/>
  <c r="M161"/>
  <c r="N163"/>
  <c r="M163"/>
  <c r="N165"/>
  <c r="M165"/>
  <c r="M169"/>
  <c r="M175"/>
  <c r="N196"/>
  <c r="N198"/>
  <c r="M198"/>
  <c r="N200"/>
  <c r="M200"/>
  <c r="N204"/>
  <c r="K230"/>
  <c r="M216"/>
  <c r="N218"/>
  <c r="M218"/>
  <c r="N220"/>
  <c r="M220"/>
  <c r="N222"/>
  <c r="M224"/>
  <c r="N226"/>
  <c r="M226"/>
  <c r="I232"/>
  <c r="I236"/>
  <c r="I240"/>
  <c r="I244"/>
  <c r="I248"/>
  <c r="I252"/>
  <c r="I256"/>
  <c r="I260"/>
  <c r="I265"/>
  <c r="I269"/>
  <c r="I274"/>
  <c r="I279"/>
  <c r="I283"/>
  <c r="I288"/>
  <c r="I292"/>
  <c r="I296"/>
  <c r="I300"/>
  <c r="I305"/>
  <c r="M309"/>
  <c r="M319"/>
  <c r="I322"/>
  <c r="N322" s="1"/>
  <c r="N327"/>
  <c r="N113"/>
  <c r="M113"/>
  <c r="N114"/>
  <c r="M114"/>
  <c r="N115"/>
  <c r="M115"/>
  <c r="N116"/>
  <c r="M116"/>
  <c r="N117"/>
  <c r="M117"/>
  <c r="N118"/>
  <c r="M118"/>
  <c r="N119"/>
  <c r="M119"/>
  <c r="N120"/>
  <c r="M120"/>
  <c r="N121"/>
  <c r="M121"/>
  <c r="N122"/>
  <c r="M122"/>
  <c r="N123"/>
  <c r="M123"/>
  <c r="G317"/>
  <c r="N317" s="1"/>
  <c r="N314"/>
  <c r="M314"/>
  <c r="M317" s="1"/>
  <c r="N82"/>
  <c r="N84"/>
  <c r="N86"/>
  <c r="N88"/>
  <c r="N90"/>
  <c r="N92"/>
  <c r="N94"/>
  <c r="M97"/>
  <c r="M101"/>
  <c r="M124"/>
  <c r="M125"/>
  <c r="M127"/>
  <c r="M129"/>
  <c r="M131"/>
  <c r="M133"/>
  <c r="M135"/>
  <c r="M137"/>
  <c r="M139"/>
  <c r="M141"/>
  <c r="M143"/>
  <c r="M154"/>
  <c r="K185"/>
  <c r="B6" i="2" s="1"/>
  <c r="M184" i="1"/>
  <c r="M188"/>
  <c r="M190"/>
  <c r="M192"/>
  <c r="M207"/>
  <c r="M209"/>
  <c r="M211"/>
  <c r="G213"/>
  <c r="M229"/>
  <c r="M315"/>
  <c r="N319"/>
  <c r="M322"/>
  <c r="I328"/>
  <c r="M307"/>
  <c r="G312"/>
  <c r="G323"/>
  <c r="M327"/>
  <c r="C6" i="2" l="1"/>
  <c r="C9" s="1"/>
  <c r="B9"/>
  <c r="E4"/>
  <c r="F4"/>
  <c r="E5"/>
  <c r="F5"/>
  <c r="N66" i="1"/>
  <c r="I312"/>
  <c r="N305"/>
  <c r="M305"/>
  <c r="M312" s="1"/>
  <c r="N269"/>
  <c r="M269"/>
  <c r="N236"/>
  <c r="M236"/>
  <c r="M285"/>
  <c r="N285"/>
  <c r="M297"/>
  <c r="N297"/>
  <c r="M262"/>
  <c r="N262"/>
  <c r="N293"/>
  <c r="M293"/>
  <c r="N233"/>
  <c r="M233"/>
  <c r="M111"/>
  <c r="N111"/>
  <c r="N292"/>
  <c r="M292"/>
  <c r="N256"/>
  <c r="M256"/>
  <c r="M234"/>
  <c r="N234"/>
  <c r="I33"/>
  <c r="N33" s="1"/>
  <c r="N27"/>
  <c r="C7" i="2"/>
  <c r="D7" s="1"/>
  <c r="N296" i="1"/>
  <c r="M296"/>
  <c r="N279"/>
  <c r="M279"/>
  <c r="N260"/>
  <c r="M260"/>
  <c r="N244"/>
  <c r="I302"/>
  <c r="M244"/>
  <c r="M294"/>
  <c r="N294"/>
  <c r="M276"/>
  <c r="N276"/>
  <c r="M258"/>
  <c r="N258"/>
  <c r="N41"/>
  <c r="M41"/>
  <c r="N18"/>
  <c r="M18"/>
  <c r="M25" s="1"/>
  <c r="M289"/>
  <c r="N289"/>
  <c r="M271"/>
  <c r="N271"/>
  <c r="N245"/>
  <c r="M245"/>
  <c r="N301"/>
  <c r="M301"/>
  <c r="N284"/>
  <c r="M284"/>
  <c r="N266"/>
  <c r="M266"/>
  <c r="N249"/>
  <c r="M249"/>
  <c r="M237"/>
  <c r="N237"/>
  <c r="K329"/>
  <c r="N110"/>
  <c r="M230"/>
  <c r="M185"/>
  <c r="M328"/>
  <c r="M83"/>
  <c r="I213"/>
  <c r="M60"/>
  <c r="N91"/>
  <c r="M213"/>
  <c r="M323"/>
  <c r="N202"/>
  <c r="N194"/>
  <c r="N167"/>
  <c r="I323"/>
  <c r="M138"/>
  <c r="M132"/>
  <c r="M87"/>
  <c r="M31"/>
  <c r="M33" s="1"/>
  <c r="N288"/>
  <c r="M288"/>
  <c r="N252"/>
  <c r="M252"/>
  <c r="M267"/>
  <c r="N267"/>
  <c r="M250"/>
  <c r="N250"/>
  <c r="I171"/>
  <c r="N171" s="1"/>
  <c r="M152"/>
  <c r="M171" s="1"/>
  <c r="N152"/>
  <c r="N280"/>
  <c r="M280"/>
  <c r="I80"/>
  <c r="L80"/>
  <c r="N275"/>
  <c r="M275"/>
  <c r="N257"/>
  <c r="M257"/>
  <c r="M47"/>
  <c r="M66" s="1"/>
  <c r="N47"/>
  <c r="N253"/>
  <c r="M253"/>
  <c r="N274"/>
  <c r="M274"/>
  <c r="N240"/>
  <c r="M240"/>
  <c r="N300"/>
  <c r="M300"/>
  <c r="N283"/>
  <c r="M283"/>
  <c r="N265"/>
  <c r="M265"/>
  <c r="N248"/>
  <c r="M248"/>
  <c r="N232"/>
  <c r="I241"/>
  <c r="N241" s="1"/>
  <c r="M232"/>
  <c r="N149"/>
  <c r="M149"/>
  <c r="N22"/>
  <c r="M22"/>
  <c r="M146"/>
  <c r="N146"/>
  <c r="N323"/>
  <c r="N213"/>
  <c r="I66"/>
  <c r="M110"/>
  <c r="M150" s="1"/>
  <c r="I230"/>
  <c r="N230" s="1"/>
  <c r="N312"/>
  <c r="M105"/>
  <c r="N216"/>
  <c r="N208"/>
  <c r="N189"/>
  <c r="M52"/>
  <c r="G150"/>
  <c r="N150" s="1"/>
  <c r="M210"/>
  <c r="M99"/>
  <c r="M48"/>
  <c r="N173"/>
  <c r="F7" i="2" l="1"/>
  <c r="E7"/>
  <c r="G4"/>
  <c r="H4"/>
  <c r="F329" i="1"/>
  <c r="D6" i="2"/>
  <c r="M80" i="1"/>
  <c r="M108" s="1"/>
  <c r="M329" s="1"/>
  <c r="I108"/>
  <c r="N80"/>
  <c r="K330"/>
  <c r="K331"/>
  <c r="J333" s="1"/>
  <c r="H5" i="2"/>
  <c r="G5"/>
  <c r="M241" i="1"/>
  <c r="M302"/>
  <c r="M330" l="1"/>
  <c r="M331" s="1"/>
  <c r="I5" i="2"/>
  <c r="J5" s="1"/>
  <c r="I329" i="1"/>
  <c r="N108"/>
  <c r="I4" i="2"/>
  <c r="G7"/>
  <c r="H7" s="1"/>
  <c r="F331" i="1"/>
  <c r="F330"/>
  <c r="E6" i="2"/>
  <c r="E9" s="1"/>
  <c r="D9"/>
  <c r="J335" i="1"/>
  <c r="J337" s="1"/>
  <c r="J7" i="2" l="1"/>
  <c r="I7"/>
  <c r="J339" i="1"/>
  <c r="J341" s="1"/>
  <c r="N329"/>
  <c r="I330"/>
  <c r="N330" s="1"/>
  <c r="F6" i="2"/>
  <c r="J4"/>
  <c r="J345" i="1" l="1"/>
  <c r="J343"/>
  <c r="I331"/>
  <c r="N331" s="1"/>
  <c r="G6" i="2"/>
  <c r="G9" s="1"/>
  <c r="H6" l="1"/>
  <c r="I6" l="1"/>
  <c r="I9" s="1"/>
  <c r="J6" l="1"/>
  <c r="J9" s="1"/>
</calcChain>
</file>

<file path=xl/sharedStrings.xml><?xml version="1.0" encoding="utf-8"?>
<sst xmlns="http://schemas.openxmlformats.org/spreadsheetml/2006/main" count="959" uniqueCount="622">
  <si>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</si>
  <si>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</si>
  <si>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</si>
  <si>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</si>
  <si>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</si>
  <si>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MEDIÇÃO: 19° MEDIÇÃO</t>
  </si>
  <si>
    <t>OBRA:  Implantação de via Marginal do Córrego Itanguá + OAE (Construção de ponte sobre o Córrego Itanguá, na Av. Dr. Américo Figueiredo)</t>
  </si>
  <si>
    <t>REFERENTE AO MÊS: 01/06/2022 À 30/06/2022</t>
  </si>
  <si>
    <t xml:space="preserve">LOCAL: Av. Dr. Américo Figueiredo até a Av. Adão de Pereira camargo (Prolongamento da Av. General Osório) </t>
  </si>
  <si>
    <t>DATA DA MEDIÇÃO : 30/06/2022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</si>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</sst>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3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4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AFABAB"/>
        <bgColor rgb="FFA6A6A6"/>
      </patternFill>
    </fill>
    <fill>
      <patternFill patternType="solid">
        <fgColor rgb="FFA6A6A6"/>
        <bgColor rgb="FFAFABAB"/>
      </patternFill>
    </fill>
    <fill>
      <patternFill patternType="solid">
        <fgColor rgb="FFF7D1D5"/>
        <bgColor rgb="FFFFC7CE"/>
      </patternFill>
    </fill>
    <fill>
      <patternFill patternType="solid">
        <fgColor rgb="FFDEE6EF"/>
        <bgColor rgb="FFDDDDDD"/>
      </patternFill>
    </fill>
    <fill>
      <patternFill patternType="solid">
        <fgColor rgb="FFF4B183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BFBFBF"/>
        <bgColor rgb="FFAFABAB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5" fontId="32" fillId="0" borderId="0" applyBorder="0" applyProtection="0"/>
    <xf numFmtId="166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</cellStyleXfs>
  <cellXfs count="239">
    <xf numFmtId="0" fontId="0" fillId="0" borderId="0" xfId="0"/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6" borderId="15" xfId="0" applyFont="1" applyFill="1" applyBorder="1" applyAlignment="1" applyProtection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/>
    </xf>
    <xf numFmtId="4" fontId="9" fillId="0" borderId="9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/>
    <xf numFmtId="4" fontId="3" fillId="0" borderId="0" xfId="0" applyNumberFormat="1" applyFont="1" applyAlignment="1"/>
    <xf numFmtId="4" fontId="3" fillId="2" borderId="0" xfId="0" applyNumberFormat="1" applyFont="1" applyFill="1" applyAlignment="1"/>
    <xf numFmtId="2" fontId="3" fillId="2" borderId="0" xfId="0" applyNumberFormat="1" applyFont="1" applyFill="1" applyAlignment="1"/>
    <xf numFmtId="2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/>
    </xf>
    <xf numFmtId="4" fontId="3" fillId="0" borderId="0" xfId="1" applyNumberFormat="1" applyFont="1" applyBorder="1" applyAlignment="1" applyProtection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left" vertical="center"/>
    </xf>
    <xf numFmtId="4" fontId="9" fillId="0" borderId="0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6" fontId="9" fillId="0" borderId="10" xfId="2" applyFont="1" applyBorder="1" applyAlignment="1" applyProtection="1">
      <alignment vertical="center"/>
    </xf>
    <xf numFmtId="166" fontId="9" fillId="0" borderId="11" xfId="2" applyFont="1" applyBorder="1" applyAlignment="1" applyProtection="1">
      <alignment vertical="center"/>
    </xf>
    <xf numFmtId="0" fontId="9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10" fontId="11" fillId="3" borderId="15" xfId="0" applyNumberFormat="1" applyFont="1" applyFill="1" applyBorder="1" applyAlignment="1" applyProtection="1">
      <alignment vertical="center"/>
    </xf>
    <xf numFmtId="165" fontId="11" fillId="0" borderId="15" xfId="0" applyNumberFormat="1" applyFont="1" applyBorder="1" applyAlignment="1" applyProtection="1">
      <alignment vertical="center"/>
    </xf>
    <xf numFmtId="4" fontId="3" fillId="0" borderId="0" xfId="0" applyNumberFormat="1" applyFont="1" applyAlignment="1" applyProtection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center" vertical="center" shrinkToFit="1"/>
    </xf>
    <xf numFmtId="4" fontId="14" fillId="4" borderId="15" xfId="0" applyNumberFormat="1" applyFont="1" applyFill="1" applyBorder="1" applyAlignment="1">
      <alignment vertical="center"/>
    </xf>
    <xf numFmtId="10" fontId="14" fillId="4" borderId="15" xfId="3" applyNumberFormat="1" applyFont="1" applyFill="1" applyBorder="1" applyAlignment="1" applyProtection="1">
      <alignment vertical="center" shrinkToFit="1"/>
    </xf>
    <xf numFmtId="4" fontId="14" fillId="5" borderId="15" xfId="0" applyNumberFormat="1" applyFont="1" applyFill="1" applyBorder="1" applyAlignment="1">
      <alignment vertical="center"/>
    </xf>
    <xf numFmtId="10" fontId="14" fillId="5" borderId="15" xfId="3" applyNumberFormat="1" applyFont="1" applyFill="1" applyBorder="1" applyAlignment="1" applyProtection="1">
      <alignment vertical="center" shrinkToFit="1"/>
    </xf>
    <xf numFmtId="165" fontId="14" fillId="4" borderId="15" xfId="0" applyNumberFormat="1" applyFont="1" applyFill="1" applyBorder="1" applyAlignment="1" applyProtection="1">
      <alignment vertical="center"/>
    </xf>
    <xf numFmtId="0" fontId="12" fillId="6" borderId="15" xfId="0" applyFont="1" applyFill="1" applyBorder="1" applyAlignment="1" applyProtection="1">
      <alignment horizontal="center" vertical="center" shrinkToFit="1"/>
    </xf>
    <xf numFmtId="0" fontId="11" fillId="0" borderId="15" xfId="0" applyFont="1" applyBorder="1" applyAlignment="1" applyProtection="1">
      <alignment horizontal="center" vertical="center" shrinkToFi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165" fontId="11" fillId="0" borderId="15" xfId="1" applyFont="1" applyBorder="1" applyAlignment="1" applyProtection="1">
      <alignment horizontal="right" vertical="center"/>
    </xf>
    <xf numFmtId="167" fontId="11" fillId="3" borderId="15" xfId="1" applyNumberFormat="1" applyFont="1" applyFill="1" applyBorder="1" applyAlignment="1" applyProtection="1">
      <alignment horizontal="right" vertical="center"/>
    </xf>
    <xf numFmtId="167" fontId="11" fillId="0" borderId="15" xfId="0" applyNumberFormat="1" applyFont="1" applyBorder="1" applyAlignment="1">
      <alignment vertical="center"/>
    </xf>
    <xf numFmtId="2" fontId="11" fillId="0" borderId="15" xfId="3" applyNumberFormat="1" applyFont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horizontal="center" vertical="center"/>
    </xf>
    <xf numFmtId="167" fontId="11" fillId="2" borderId="15" xfId="3" applyNumberFormat="1" applyFont="1" applyFill="1" applyBorder="1" applyAlignment="1" applyProtection="1">
      <alignment vertical="center" shrinkToFit="1"/>
    </xf>
    <xf numFmtId="2" fontId="11" fillId="0" borderId="15" xfId="0" applyNumberFormat="1" applyFont="1" applyBorder="1" applyAlignment="1" applyProtection="1">
      <alignment vertical="center"/>
    </xf>
    <xf numFmtId="167" fontId="11" fillId="3" borderId="15" xfId="0" applyNumberFormat="1" applyFont="1" applyFill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5" fontId="11" fillId="3" borderId="15" xfId="1" applyFont="1" applyFill="1" applyBorder="1" applyAlignment="1" applyProtection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167" fontId="12" fillId="2" borderId="15" xfId="0" applyNumberFormat="1" applyFont="1" applyFill="1" applyBorder="1" applyAlignment="1">
      <alignment vertical="center"/>
    </xf>
    <xf numFmtId="2" fontId="12" fillId="2" borderId="15" xfId="3" applyNumberFormat="1" applyFont="1" applyFill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vertical="center"/>
    </xf>
    <xf numFmtId="2" fontId="11" fillId="2" borderId="15" xfId="0" applyNumberFormat="1" applyFont="1" applyFill="1" applyBorder="1" applyAlignment="1" applyProtection="1">
      <alignment vertical="center"/>
    </xf>
    <xf numFmtId="168" fontId="11" fillId="2" borderId="15" xfId="0" applyNumberFormat="1" applyFont="1" applyFill="1" applyBorder="1" applyAlignment="1">
      <alignment vertical="center"/>
    </xf>
    <xf numFmtId="0" fontId="12" fillId="6" borderId="12" xfId="0" applyFont="1" applyFill="1" applyBorder="1" applyAlignment="1" applyProtection="1">
      <alignment vertical="center" wrapText="1"/>
    </xf>
    <xf numFmtId="0" fontId="12" fillId="6" borderId="13" xfId="0" applyFont="1" applyFill="1" applyBorder="1" applyAlignment="1" applyProtection="1">
      <alignment vertical="center" wrapText="1"/>
    </xf>
    <xf numFmtId="0" fontId="12" fillId="6" borderId="14" xfId="0" applyFont="1" applyFill="1" applyBorder="1" applyAlignment="1" applyProtection="1">
      <alignment vertical="center" wrapText="1"/>
    </xf>
    <xf numFmtId="165" fontId="11" fillId="3" borderId="15" xfId="1" applyFont="1" applyFill="1" applyBorder="1" applyAlignment="1" applyProtection="1">
      <alignment horizontal="center" vertical="center"/>
    </xf>
    <xf numFmtId="10" fontId="11" fillId="0" borderId="15" xfId="0" applyNumberFormat="1" applyFont="1" applyBorder="1" applyAlignment="1">
      <alignment vertical="center"/>
    </xf>
    <xf numFmtId="167" fontId="12" fillId="0" borderId="15" xfId="0" applyNumberFormat="1" applyFont="1" applyBorder="1" applyAlignment="1">
      <alignment vertical="center"/>
    </xf>
    <xf numFmtId="167" fontId="12" fillId="2" borderId="15" xfId="3" applyNumberFormat="1" applyFont="1" applyFill="1" applyBorder="1" applyAlignment="1" applyProtection="1">
      <alignment vertical="center" shrinkToFit="1"/>
    </xf>
    <xf numFmtId="0" fontId="11" fillId="0" borderId="15" xfId="0" applyFont="1" applyBorder="1" applyAlignment="1">
      <alignment horizontal="left" vertical="center" wrapText="1"/>
    </xf>
    <xf numFmtId="165" fontId="11" fillId="0" borderId="15" xfId="1" applyFont="1" applyBorder="1" applyAlignment="1" applyProtection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/>
    </xf>
    <xf numFmtId="4" fontId="11" fillId="7" borderId="15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vertical="center"/>
    </xf>
    <xf numFmtId="10" fontId="11" fillId="2" borderId="15" xfId="0" applyNumberFormat="1" applyFont="1" applyFill="1" applyBorder="1" applyAlignment="1">
      <alignment vertical="center"/>
    </xf>
    <xf numFmtId="4" fontId="11" fillId="8" borderId="15" xfId="0" applyNumberFormat="1" applyFont="1" applyFill="1" applyBorder="1" applyAlignment="1">
      <alignment vertical="center"/>
    </xf>
    <xf numFmtId="4" fontId="15" fillId="9" borderId="0" xfId="0" applyNumberFormat="1" applyFont="1" applyFill="1" applyBorder="1" applyAlignment="1">
      <alignment horizontal="left"/>
    </xf>
    <xf numFmtId="4" fontId="3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11" fillId="3" borderId="15" xfId="0" applyFont="1" applyFill="1" applyBorder="1" applyAlignment="1" applyProtection="1">
      <alignment horizontal="center" vertical="center" shrinkToFit="1"/>
    </xf>
    <xf numFmtId="2" fontId="11" fillId="3" borderId="15" xfId="3" applyNumberFormat="1" applyFont="1" applyFill="1" applyBorder="1" applyAlignment="1" applyProtection="1">
      <alignment vertical="center" shrinkToFit="1"/>
    </xf>
    <xf numFmtId="4" fontId="16" fillId="2" borderId="15" xfId="0" applyNumberFormat="1" applyFont="1" applyFill="1" applyBorder="1" applyAlignment="1">
      <alignment vertical="center"/>
    </xf>
    <xf numFmtId="167" fontId="16" fillId="3" borderId="15" xfId="3" applyNumberFormat="1" applyFont="1" applyFill="1" applyBorder="1" applyAlignment="1" applyProtection="1">
      <alignment vertical="center" shrinkToFit="1"/>
    </xf>
    <xf numFmtId="2" fontId="11" fillId="3" borderId="15" xfId="0" applyNumberFormat="1" applyFont="1" applyFill="1" applyBorder="1" applyAlignment="1" applyProtection="1">
      <alignment vertical="center"/>
    </xf>
    <xf numFmtId="9" fontId="32" fillId="3" borderId="15" xfId="3" applyFill="1" applyBorder="1" applyAlignment="1" applyProtection="1">
      <alignment vertical="center"/>
    </xf>
    <xf numFmtId="4" fontId="3" fillId="10" borderId="0" xfId="0" applyNumberFormat="1" applyFont="1" applyFill="1" applyBorder="1" applyAlignment="1">
      <alignment horizontal="center"/>
    </xf>
    <xf numFmtId="4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vertical="center"/>
    </xf>
    <xf numFmtId="4" fontId="3" fillId="9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4" fontId="16" fillId="3" borderId="15" xfId="0" applyNumberFormat="1" applyFont="1" applyFill="1" applyBorder="1" applyAlignment="1">
      <alignment vertical="center"/>
    </xf>
    <xf numFmtId="4" fontId="17" fillId="1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11" fillId="11" borderId="15" xfId="0" applyNumberFormat="1" applyFont="1" applyFill="1" applyBorder="1" applyAlignment="1">
      <alignment vertical="center"/>
    </xf>
    <xf numFmtId="168" fontId="16" fillId="0" borderId="15" xfId="0" applyNumberFormat="1" applyFont="1" applyBorder="1" applyAlignment="1">
      <alignment vertical="center"/>
    </xf>
    <xf numFmtId="4" fontId="11" fillId="6" borderId="15" xfId="0" applyNumberFormat="1" applyFont="1" applyFill="1" applyBorder="1" applyAlignment="1">
      <alignment vertical="center"/>
    </xf>
    <xf numFmtId="0" fontId="11" fillId="3" borderId="15" xfId="0" applyFont="1" applyFill="1" applyBorder="1" applyAlignment="1">
      <alignment horizontal="center" vertical="center" shrinkToFit="1"/>
    </xf>
    <xf numFmtId="10" fontId="11" fillId="3" borderId="15" xfId="0" applyNumberFormat="1" applyFont="1" applyFill="1" applyBorder="1" applyAlignment="1">
      <alignment vertical="center"/>
    </xf>
    <xf numFmtId="4" fontId="16" fillId="12" borderId="15" xfId="0" applyNumberFormat="1" applyFont="1" applyFill="1" applyBorder="1" applyAlignment="1">
      <alignment vertical="center"/>
    </xf>
    <xf numFmtId="167" fontId="16" fillId="2" borderId="15" xfId="3" applyNumberFormat="1" applyFont="1" applyFill="1" applyBorder="1" applyAlignment="1" applyProtection="1">
      <alignment vertical="center" shrinkToFit="1"/>
    </xf>
    <xf numFmtId="4" fontId="11" fillId="12" borderId="15" xfId="0" applyNumberFormat="1" applyFont="1" applyFill="1" applyBorder="1" applyAlignment="1">
      <alignment vertical="center"/>
    </xf>
    <xf numFmtId="168" fontId="11" fillId="3" borderId="15" xfId="0" applyNumberFormat="1" applyFont="1" applyFill="1" applyBorder="1" applyAlignment="1">
      <alignment vertical="center"/>
    </xf>
    <xf numFmtId="169" fontId="3" fillId="0" borderId="0" xfId="0" applyNumberFormat="1" applyFont="1" applyBorder="1" applyAlignment="1">
      <alignment horizontal="center"/>
    </xf>
    <xf numFmtId="4" fontId="18" fillId="0" borderId="0" xfId="0" applyNumberFormat="1" applyFont="1" applyBorder="1" applyAlignment="1">
      <alignment horizontal="center" vertical="center"/>
    </xf>
    <xf numFmtId="4" fontId="11" fillId="13" borderId="15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11" fillId="0" borderId="15" xfId="1" applyFont="1" applyBorder="1" applyAlignment="1" applyProtection="1">
      <alignment horizontal="right" vertical="center" wrapText="1"/>
    </xf>
    <xf numFmtId="4" fontId="11" fillId="13" borderId="15" xfId="0" applyNumberFormat="1" applyFont="1" applyFill="1" applyBorder="1" applyAlignment="1">
      <alignment vertical="center"/>
    </xf>
    <xf numFmtId="167" fontId="11" fillId="0" borderId="15" xfId="1" applyNumberFormat="1" applyFont="1" applyBorder="1" applyAlignment="1" applyProtection="1">
      <alignment horizontal="right" vertical="center" wrapText="1"/>
    </xf>
    <xf numFmtId="167" fontId="11" fillId="3" borderId="15" xfId="1" applyNumberFormat="1" applyFont="1" applyFill="1" applyBorder="1" applyAlignment="1" applyProtection="1">
      <alignment horizontal="right" vertical="center" wrapText="1"/>
    </xf>
    <xf numFmtId="0" fontId="19" fillId="0" borderId="15" xfId="6" applyFont="1" applyBorder="1" applyAlignment="1">
      <alignment vertical="center" wrapText="1"/>
    </xf>
    <xf numFmtId="0" fontId="19" fillId="0" borderId="15" xfId="6" applyFont="1" applyBorder="1" applyAlignment="1">
      <alignment horizontal="center" vertical="center" wrapText="1"/>
    </xf>
    <xf numFmtId="165" fontId="19" fillId="3" borderId="15" xfId="1" applyFont="1" applyFill="1" applyBorder="1" applyAlignment="1" applyProtection="1">
      <alignment vertical="center"/>
    </xf>
    <xf numFmtId="165" fontId="19" fillId="0" borderId="15" xfId="1" applyFont="1" applyBorder="1" applyAlignment="1" applyProtection="1">
      <alignment vertical="center"/>
    </xf>
    <xf numFmtId="0" fontId="19" fillId="3" borderId="15" xfId="6" applyFont="1" applyFill="1" applyBorder="1" applyAlignment="1">
      <alignment vertical="center" wrapText="1"/>
    </xf>
    <xf numFmtId="0" fontId="19" fillId="3" borderId="15" xfId="6" applyFont="1" applyFill="1" applyBorder="1" applyAlignment="1">
      <alignment horizontal="center" vertical="center" wrapText="1"/>
    </xf>
    <xf numFmtId="4" fontId="11" fillId="3" borderId="15" xfId="5" applyNumberFormat="1" applyFont="1" applyFill="1" applyBorder="1" applyAlignment="1">
      <alignment vertical="center" wrapText="1"/>
    </xf>
    <xf numFmtId="4" fontId="11" fillId="3" borderId="15" xfId="4" applyNumberFormat="1" applyFont="1" applyFill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left" vertical="center" wrapText="1"/>
    </xf>
    <xf numFmtId="168" fontId="11" fillId="14" borderId="15" xfId="0" applyNumberFormat="1" applyFont="1" applyFill="1" applyBorder="1" applyAlignment="1">
      <alignment vertical="center"/>
    </xf>
    <xf numFmtId="4" fontId="17" fillId="0" borderId="0" xfId="0" applyNumberFormat="1" applyFont="1" applyBorder="1" applyAlignment="1">
      <alignment horizontal="center"/>
    </xf>
    <xf numFmtId="0" fontId="11" fillId="0" borderId="15" xfId="5" applyFont="1" applyBorder="1" applyAlignment="1">
      <alignment vertical="center"/>
    </xf>
    <xf numFmtId="0" fontId="11" fillId="0" borderId="15" xfId="4" applyFont="1" applyBorder="1" applyAlignment="1">
      <alignment horizontal="center" vertical="center"/>
    </xf>
    <xf numFmtId="0" fontId="11" fillId="3" borderId="15" xfId="5" applyFont="1" applyFill="1" applyBorder="1" applyAlignment="1">
      <alignment vertical="center"/>
    </xf>
    <xf numFmtId="0" fontId="11" fillId="3" borderId="15" xfId="5" applyFont="1" applyFill="1" applyBorder="1" applyAlignment="1">
      <alignment horizontal="left" vertical="center" wrapText="1"/>
    </xf>
    <xf numFmtId="164" fontId="11" fillId="3" borderId="15" xfId="7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>
      <alignment vertical="center" wrapText="1"/>
    </xf>
    <xf numFmtId="0" fontId="11" fillId="3" borderId="15" xfId="4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shrinkToFit="1"/>
    </xf>
    <xf numFmtId="4" fontId="11" fillId="0" borderId="15" xfId="0" applyNumberFormat="1" applyFont="1" applyBorder="1" applyAlignment="1">
      <alignment horizontal="right" vertical="center"/>
    </xf>
    <xf numFmtId="0" fontId="12" fillId="15" borderId="15" xfId="0" applyFont="1" applyFill="1" applyBorder="1" applyAlignment="1" applyProtection="1">
      <alignment horizontal="center" vertical="center" shrinkToFit="1"/>
    </xf>
    <xf numFmtId="0" fontId="12" fillId="15" borderId="12" xfId="0" applyFont="1" applyFill="1" applyBorder="1" applyAlignment="1" applyProtection="1">
      <alignment vertical="center" wrapText="1"/>
    </xf>
    <xf numFmtId="0" fontId="12" fillId="15" borderId="13" xfId="0" applyFont="1" applyFill="1" applyBorder="1" applyAlignment="1" applyProtection="1">
      <alignment vertical="center" wrapText="1"/>
    </xf>
    <xf numFmtId="0" fontId="12" fillId="15" borderId="14" xfId="0" applyFont="1" applyFill="1" applyBorder="1" applyAlignment="1" applyProtection="1">
      <alignment vertical="center" wrapText="1"/>
    </xf>
    <xf numFmtId="0" fontId="19" fillId="3" borderId="15" xfId="0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center" wrapText="1"/>
    </xf>
    <xf numFmtId="0" fontId="12" fillId="0" borderId="15" xfId="0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/>
    </xf>
    <xf numFmtId="165" fontId="22" fillId="0" borderId="14" xfId="1" applyFont="1" applyBorder="1" applyAlignment="1" applyProtection="1">
      <alignment horizontal="right" vertical="center"/>
    </xf>
    <xf numFmtId="167" fontId="12" fillId="0" borderId="15" xfId="0" applyNumberFormat="1" applyFont="1" applyBorder="1"/>
    <xf numFmtId="2" fontId="11" fillId="0" borderId="15" xfId="0" applyNumberFormat="1" applyFont="1" applyBorder="1" applyAlignment="1">
      <alignment vertical="center"/>
    </xf>
    <xf numFmtId="166" fontId="12" fillId="0" borderId="15" xfId="0" applyNumberFormat="1" applyFont="1" applyBorder="1"/>
    <xf numFmtId="166" fontId="12" fillId="2" borderId="15" xfId="0" applyNumberFormat="1" applyFont="1" applyFill="1" applyBorder="1"/>
    <xf numFmtId="167" fontId="12" fillId="2" borderId="15" xfId="0" applyNumberFormat="1" applyFont="1" applyFill="1" applyBorder="1"/>
    <xf numFmtId="10" fontId="23" fillId="0" borderId="15" xfId="0" applyNumberFormat="1" applyFont="1" applyBorder="1" applyAlignment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165" fontId="22" fillId="0" borderId="13" xfId="1" applyFont="1" applyBorder="1" applyAlignment="1" applyProtection="1">
      <alignment horizontal="right" vertical="center"/>
    </xf>
    <xf numFmtId="167" fontId="12" fillId="0" borderId="0" xfId="0" applyNumberFormat="1" applyFont="1" applyBorder="1"/>
    <xf numFmtId="2" fontId="11" fillId="0" borderId="13" xfId="0" applyNumberFormat="1" applyFont="1" applyBorder="1" applyAlignment="1">
      <alignment vertical="center"/>
    </xf>
    <xf numFmtId="166" fontId="12" fillId="0" borderId="0" xfId="0" applyNumberFormat="1" applyFont="1" applyBorder="1"/>
    <xf numFmtId="167" fontId="12" fillId="3" borderId="0" xfId="0" applyNumberFormat="1" applyFont="1" applyFill="1" applyBorder="1"/>
    <xf numFmtId="10" fontId="23" fillId="0" borderId="14" xfId="0" applyNumberFormat="1" applyFont="1" applyBorder="1" applyAlignment="1"/>
    <xf numFmtId="0" fontId="11" fillId="2" borderId="12" xfId="0" applyFont="1" applyFill="1" applyBorder="1"/>
    <xf numFmtId="167" fontId="22" fillId="2" borderId="13" xfId="0" applyNumberFormat="1" applyFont="1" applyFill="1" applyBorder="1" applyAlignment="1">
      <alignment horizontal="right" vertical="center"/>
    </xf>
    <xf numFmtId="166" fontId="25" fillId="2" borderId="13" xfId="2" applyFont="1" applyFill="1" applyBorder="1" applyAlignment="1" applyProtection="1">
      <alignment vertical="center"/>
    </xf>
    <xf numFmtId="4" fontId="11" fillId="2" borderId="13" xfId="0" applyNumberFormat="1" applyFont="1" applyFill="1" applyBorder="1"/>
    <xf numFmtId="4" fontId="23" fillId="2" borderId="14" xfId="0" applyNumberFormat="1" applyFont="1" applyFill="1" applyBorder="1" applyAlignment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 applyAlignment="1"/>
    <xf numFmtId="4" fontId="26" fillId="0" borderId="0" xfId="0" applyNumberFormat="1" applyFont="1" applyAlignment="1"/>
    <xf numFmtId="166" fontId="27" fillId="3" borderId="0" xfId="2" applyFont="1" applyFill="1" applyBorder="1" applyAlignment="1" applyProtection="1"/>
    <xf numFmtId="2" fontId="3" fillId="3" borderId="0" xfId="0" applyNumberFormat="1" applyFont="1" applyFill="1" applyAlignment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4" fontId="26" fillId="0" borderId="0" xfId="0" applyNumberFormat="1" applyFont="1"/>
    <xf numFmtId="4" fontId="30" fillId="0" borderId="0" xfId="0" applyNumberFormat="1" applyFont="1"/>
    <xf numFmtId="166" fontId="27" fillId="0" borderId="0" xfId="2" applyFont="1" applyBorder="1" applyAlignment="1" applyProtection="1"/>
    <xf numFmtId="4" fontId="3" fillId="3" borderId="0" xfId="0" applyNumberFormat="1" applyFont="1" applyFill="1" applyAlignme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6" fontId="1" fillId="16" borderId="0" xfId="2" applyFont="1" applyFill="1" applyBorder="1" applyProtection="1"/>
    <xf numFmtId="166" fontId="1" fillId="0" borderId="0" xfId="0" applyNumberFormat="1" applyFont="1" applyAlignment="1">
      <alignment horizontal="center" vertical="center"/>
    </xf>
    <xf numFmtId="170" fontId="1" fillId="16" borderId="0" xfId="2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horizontal="center" vertical="center"/>
    </xf>
    <xf numFmtId="166" fontId="1" fillId="0" borderId="15" xfId="2" applyFont="1" applyBorder="1" applyAlignment="1" applyProtection="1">
      <alignment horizontal="center" vertical="center"/>
    </xf>
    <xf numFmtId="166" fontId="31" fillId="3" borderId="12" xfId="2" applyFont="1" applyFill="1" applyBorder="1" applyAlignment="1" applyProtection="1">
      <alignment horizontal="center" vertical="center"/>
    </xf>
    <xf numFmtId="166" fontId="31" fillId="0" borderId="15" xfId="2" applyFont="1" applyBorder="1" applyProtection="1"/>
    <xf numFmtId="166" fontId="31" fillId="16" borderId="14" xfId="2" applyFont="1" applyFill="1" applyBorder="1" applyAlignment="1" applyProtection="1">
      <alignment horizontal="center" vertical="center"/>
    </xf>
  </cellXfs>
  <cellStyles count="8">
    <cellStyle name="Moeda" xfId="2" builtinId="4"/>
    <cellStyle name="Normal" xfId="0" builtinId="0"/>
    <cellStyle name="Normal 2 2" xfId="4"/>
    <cellStyle name="Normal 8" xfId="5"/>
    <cellStyle name="Normal_Plan1" xfId="6"/>
    <cellStyle name="Porcentagem" xfId="3" builtinId="5"/>
    <cellStyle name="Separador de milhares" xfId="1" builtinId="3"/>
    <cellStyle name="Separador de milhares 7" xfId="7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AFABAB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4B183"/>
      <rgbColor rgb="FFF7D1D5"/>
      <rgbColor rgb="FFFFC7CE"/>
      <rgbColor rgb="FF3366FF"/>
      <rgbColor rgb="FF33CCCC"/>
      <rgbColor rgb="FF99CC00"/>
      <rgbColor rgb="FFDDDDDD"/>
      <rgbColor rgb="FFFF9900"/>
      <rgbColor rgb="FFFF6600"/>
      <rgbColor rgb="FF666699"/>
      <rgbColor rgb="FFA6A6A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1071360</xdr:colOff>
      <xdr:row>4</xdr:row>
      <xdr:rowOff>1440</xdr:rowOff>
    </xdr:to>
    <xdr:pic>
      <xdr:nvPicPr>
        <xdr:cNvPr id="2" name="Imagem 4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0320" y="23760"/>
          <a:ext cx="1222920" cy="105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2223720</xdr:colOff>
      <xdr:row>3</xdr:row>
      <xdr:rowOff>91080</xdr:rowOff>
    </xdr:to>
    <xdr:pic>
      <xdr:nvPicPr>
        <xdr:cNvPr id="0" name="Imagem 5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2233440" y="190440"/>
          <a:ext cx="1552320" cy="76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924120</xdr:colOff>
      <xdr:row>1</xdr:row>
      <xdr:rowOff>61200</xdr:rowOff>
    </xdr:to>
    <xdr:sp macro="" textlink="">
      <xdr:nvSpPr>
        <xdr:cNvPr id="3" name="CustomShape 1"/>
        <xdr:cNvSpPr/>
      </xdr:nvSpPr>
      <xdr:spPr>
        <a:xfrm>
          <a:off x="19211040" y="35640"/>
          <a:ext cx="276840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G346"/>
  <sheetViews>
    <sheetView showZeros="0" tabSelected="1" view="pageBreakPreview" zoomScale="50" zoomScaleNormal="80" zoomScaleSheetLayoutView="50" workbookViewId="0">
      <selection activeCell="C18" sqref="C18"/>
    </sheetView>
  </sheetViews>
  <sheetFormatPr defaultColWidth="11.42578125" defaultRowHeight="15"/>
  <cols>
    <col min="1" max="1" width="4" style="15" customWidth="1"/>
    <col min="2" max="2" width="18.140625" style="15" customWidth="1"/>
    <col min="3" max="3" width="85.140625" style="16" customWidth="1"/>
    <col min="4" max="4" width="11" style="17" customWidth="1"/>
    <col min="5" max="5" width="19.42578125" style="18" customWidth="1"/>
    <col min="6" max="6" width="28.7109375" style="18" customWidth="1"/>
    <col min="7" max="7" width="27.140625" style="18" customWidth="1"/>
    <col min="8" max="8" width="16" style="18" customWidth="1"/>
    <col min="9" max="9" width="28.7109375" style="18" customWidth="1"/>
    <col min="10" max="10" width="34" style="19" customWidth="1"/>
    <col min="11" max="11" width="26.140625" style="20" customWidth="1"/>
    <col min="12" max="12" width="16" style="21" customWidth="1"/>
    <col min="13" max="13" width="28.7109375" style="18" customWidth="1"/>
    <col min="14" max="14" width="20.7109375" style="18" customWidth="1"/>
    <col min="15" max="15" width="11.7109375" style="22" customWidth="1"/>
    <col min="16" max="16" width="19.140625" style="23" customWidth="1"/>
    <col min="17" max="17" width="16.5703125" style="23" customWidth="1"/>
    <col min="18" max="20" width="17" style="23" customWidth="1"/>
    <col min="21" max="21" width="16.7109375" style="23" customWidth="1"/>
    <col min="22" max="22" width="17" style="23" customWidth="1"/>
    <col min="23" max="23" width="16.7109375" style="23" customWidth="1"/>
    <col min="24" max="25" width="17" style="23" customWidth="1"/>
    <col min="26" max="30" width="18" style="23" customWidth="1"/>
    <col min="31" max="31" width="17.85546875" style="23" customWidth="1"/>
    <col min="32" max="32" width="18" style="23" customWidth="1"/>
    <col min="33" max="33" width="17.85546875" style="23" customWidth="1"/>
    <col min="34" max="34" width="18" style="23" customWidth="1"/>
    <col min="35" max="35" width="18" style="24" customWidth="1"/>
    <col min="36" max="1021" width="11.42578125" style="17"/>
  </cols>
  <sheetData>
    <row r="1" spans="1:35" s="24" customFormat="1" ht="26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5"/>
      <c r="O1" s="26"/>
      <c r="P1" s="23"/>
      <c r="Q1" s="23"/>
      <c r="R1" s="23"/>
      <c r="S1" s="23"/>
      <c r="T1" s="23"/>
      <c r="U1" s="23"/>
      <c r="V1" s="23" t="s">
        <v>1</v>
      </c>
      <c r="W1" s="23"/>
      <c r="X1" s="23"/>
      <c r="Y1" s="23"/>
      <c r="Z1" s="23"/>
      <c r="AA1" s="23"/>
      <c r="AB1" s="23"/>
      <c r="AC1" s="23"/>
      <c r="AD1" s="27"/>
      <c r="AE1" s="27"/>
      <c r="AF1" s="27"/>
      <c r="AG1" s="23"/>
      <c r="AH1" s="23"/>
    </row>
    <row r="2" spans="1:35" s="24" customFormat="1" ht="15.7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8"/>
      <c r="O2" s="26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7"/>
      <c r="AE2" s="27"/>
      <c r="AF2" s="27"/>
      <c r="AG2" s="23"/>
      <c r="AH2" s="23"/>
    </row>
    <row r="3" spans="1:35" s="24" customFormat="1" ht="26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8"/>
      <c r="O3" s="26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7"/>
      <c r="AE3" s="27"/>
      <c r="AF3" s="27"/>
      <c r="AG3" s="23"/>
      <c r="AH3" s="23"/>
    </row>
    <row r="4" spans="1:35" s="24" customFormat="1" ht="16.5">
      <c r="A4" s="29"/>
      <c r="B4" s="30"/>
      <c r="C4" s="31"/>
      <c r="D4" s="32"/>
      <c r="E4" s="32"/>
      <c r="F4" s="33"/>
      <c r="G4" s="33"/>
      <c r="H4" s="34"/>
      <c r="I4" s="32"/>
      <c r="J4" s="32"/>
      <c r="K4" s="32"/>
      <c r="L4" s="31"/>
      <c r="M4" s="35"/>
      <c r="N4" s="36"/>
      <c r="O4" s="26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7"/>
      <c r="AE4" s="27"/>
      <c r="AF4" s="27"/>
      <c r="AG4" s="23"/>
      <c r="AH4" s="23"/>
    </row>
    <row r="5" spans="1:35" s="24" customFormat="1" ht="33.75" customHeight="1">
      <c r="A5" s="11" t="s">
        <v>3</v>
      </c>
      <c r="B5" s="11"/>
      <c r="C5" s="11"/>
      <c r="D5" s="11"/>
      <c r="E5" s="37"/>
      <c r="F5" s="38"/>
      <c r="G5" s="10"/>
      <c r="H5" s="10"/>
      <c r="I5" s="37" t="s">
        <v>4</v>
      </c>
      <c r="J5" s="37"/>
      <c r="K5" s="9" t="s">
        <v>5</v>
      </c>
      <c r="L5" s="9"/>
      <c r="M5" s="9"/>
      <c r="N5" s="9"/>
      <c r="O5" s="26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7"/>
      <c r="AE5" s="27"/>
      <c r="AF5" s="27"/>
      <c r="AG5" s="23"/>
      <c r="AH5" s="23"/>
    </row>
    <row r="6" spans="1:35" s="24" customFormat="1" ht="20.25">
      <c r="A6" s="39"/>
      <c r="B6" s="40"/>
      <c r="C6" s="37"/>
      <c r="D6" s="38"/>
      <c r="E6" s="38"/>
      <c r="F6" s="41"/>
      <c r="G6" s="41"/>
      <c r="H6" s="42"/>
      <c r="I6" s="38"/>
      <c r="J6" s="38"/>
      <c r="K6" s="38"/>
      <c r="L6" s="38"/>
      <c r="M6" s="43"/>
      <c r="N6" s="44"/>
      <c r="O6" s="26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7"/>
      <c r="AE6" s="27"/>
      <c r="AF6" s="27"/>
      <c r="AG6" s="23"/>
      <c r="AH6" s="23"/>
    </row>
    <row r="7" spans="1:35" s="24" customFormat="1" ht="33.75" customHeight="1">
      <c r="A7" s="8" t="s">
        <v>6</v>
      </c>
      <c r="B7" s="8"/>
      <c r="C7" s="8"/>
      <c r="D7" s="8"/>
      <c r="E7" s="8"/>
      <c r="F7" s="8"/>
      <c r="G7" s="8"/>
      <c r="H7" s="8"/>
      <c r="I7" s="8"/>
      <c r="J7" s="38"/>
      <c r="K7" s="9" t="s">
        <v>7</v>
      </c>
      <c r="L7" s="9"/>
      <c r="M7" s="9"/>
      <c r="N7" s="9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7"/>
      <c r="AE7" s="27"/>
      <c r="AF7" s="27"/>
      <c r="AG7" s="23"/>
      <c r="AH7" s="23"/>
    </row>
    <row r="8" spans="1:35" s="24" customFormat="1" ht="20.25">
      <c r="A8" s="39"/>
      <c r="B8" s="40"/>
      <c r="C8" s="37"/>
      <c r="D8" s="38"/>
      <c r="E8" s="38"/>
      <c r="F8" s="41"/>
      <c r="G8" s="41"/>
      <c r="H8" s="42"/>
      <c r="I8" s="38"/>
      <c r="J8" s="38"/>
      <c r="K8" s="38"/>
      <c r="L8" s="37"/>
      <c r="M8" s="43"/>
      <c r="N8" s="44"/>
      <c r="O8" s="26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7"/>
      <c r="AE8" s="27"/>
      <c r="AF8" s="27"/>
      <c r="AG8" s="23"/>
      <c r="AH8" s="23"/>
    </row>
    <row r="9" spans="1:35" s="24" customFormat="1" ht="33.75" customHeight="1">
      <c r="A9" s="45" t="s">
        <v>8</v>
      </c>
      <c r="B9" s="46"/>
      <c r="C9" s="46"/>
      <c r="D9" s="46"/>
      <c r="E9" s="46"/>
      <c r="F9" s="46"/>
      <c r="G9" s="46"/>
      <c r="H9" s="46"/>
      <c r="I9" s="46"/>
      <c r="J9" s="47"/>
      <c r="K9" s="7" t="s">
        <v>9</v>
      </c>
      <c r="L9" s="7"/>
      <c r="M9" s="7"/>
      <c r="N9" s="7"/>
      <c r="O9" s="26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7"/>
      <c r="AE9" s="27"/>
      <c r="AF9" s="27"/>
      <c r="AG9" s="23"/>
      <c r="AH9" s="23"/>
    </row>
    <row r="10" spans="1:35" s="24" customFormat="1" ht="18">
      <c r="A10" s="48"/>
      <c r="B10" s="49"/>
      <c r="C10" s="50"/>
      <c r="D10" s="51"/>
      <c r="E10" s="51"/>
      <c r="F10" s="52"/>
      <c r="G10" s="50"/>
      <c r="H10" s="52"/>
      <c r="I10" s="53"/>
      <c r="J10" s="54"/>
      <c r="K10" s="55"/>
      <c r="L10" s="50"/>
      <c r="M10" s="50"/>
      <c r="N10" s="56"/>
      <c r="O10" s="26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7"/>
      <c r="AE10" s="27"/>
      <c r="AF10" s="27"/>
      <c r="AG10" s="23"/>
      <c r="AH10" s="23"/>
    </row>
    <row r="11" spans="1:35" s="66" customFormat="1" ht="36" customHeight="1">
      <c r="A11" s="6" t="s">
        <v>10</v>
      </c>
      <c r="B11" s="6"/>
      <c r="C11" s="58" t="s">
        <v>11</v>
      </c>
      <c r="D11" s="57" t="s">
        <v>12</v>
      </c>
      <c r="E11" s="59" t="s">
        <v>13</v>
      </c>
      <c r="F11" s="59" t="s">
        <v>14</v>
      </c>
      <c r="G11" s="59" t="s">
        <v>15</v>
      </c>
      <c r="H11" s="59" t="s">
        <v>16</v>
      </c>
      <c r="I11" s="59" t="s">
        <v>17</v>
      </c>
      <c r="J11" s="60" t="s">
        <v>18</v>
      </c>
      <c r="K11" s="61" t="s">
        <v>19</v>
      </c>
      <c r="L11" s="62" t="s">
        <v>20</v>
      </c>
      <c r="M11" s="63" t="s">
        <v>21</v>
      </c>
      <c r="N11" s="59" t="s">
        <v>22</v>
      </c>
      <c r="O11" s="26"/>
      <c r="P11" s="64" t="s">
        <v>23</v>
      </c>
      <c r="Q11" s="64" t="s">
        <v>24</v>
      </c>
      <c r="R11" s="64" t="s">
        <v>25</v>
      </c>
      <c r="S11" s="64" t="s">
        <v>26</v>
      </c>
      <c r="T11" s="64" t="s">
        <v>27</v>
      </c>
      <c r="U11" s="64" t="s">
        <v>28</v>
      </c>
      <c r="V11" s="64" t="s">
        <v>29</v>
      </c>
      <c r="W11" s="64" t="s">
        <v>30</v>
      </c>
      <c r="X11" s="65" t="s">
        <v>31</v>
      </c>
      <c r="Y11" s="65" t="s">
        <v>32</v>
      </c>
      <c r="Z11" s="65" t="s">
        <v>33</v>
      </c>
      <c r="AA11" s="65" t="s">
        <v>34</v>
      </c>
      <c r="AB11" s="65" t="s">
        <v>35</v>
      </c>
      <c r="AC11" s="65" t="s">
        <v>36</v>
      </c>
      <c r="AD11" s="65" t="s">
        <v>37</v>
      </c>
      <c r="AE11" s="65" t="s">
        <v>38</v>
      </c>
      <c r="AF11" s="65" t="s">
        <v>39</v>
      </c>
      <c r="AG11" s="65" t="s">
        <v>40</v>
      </c>
      <c r="AH11" s="65" t="s">
        <v>41</v>
      </c>
      <c r="AI11" s="65" t="s">
        <v>42</v>
      </c>
    </row>
    <row r="12" spans="1:35" s="24" customFormat="1" ht="18">
      <c r="A12" s="67"/>
      <c r="B12" s="67"/>
      <c r="C12" s="68"/>
      <c r="D12" s="69"/>
      <c r="E12" s="70"/>
      <c r="F12" s="71"/>
      <c r="G12" s="70"/>
      <c r="H12" s="70"/>
      <c r="I12" s="70"/>
      <c r="J12" s="72"/>
      <c r="K12" s="73" t="str">
        <f>IF(G12=0,"",M12/G12)</f>
        <v/>
      </c>
      <c r="L12" s="74"/>
      <c r="M12" s="70"/>
      <c r="N12" s="70">
        <f>E12-L12</f>
        <v>0</v>
      </c>
      <c r="O12" s="26"/>
      <c r="P12" s="23">
        <f t="shared" ref="P12:P75" si="0">SUM(Q12:AH12)</f>
        <v>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7"/>
      <c r="AE12" s="27"/>
      <c r="AF12" s="27"/>
      <c r="AG12" s="23"/>
      <c r="AH12" s="75"/>
    </row>
    <row r="13" spans="1:35" s="24" customFormat="1" ht="39.950000000000003" customHeight="1">
      <c r="A13" s="76">
        <v>1</v>
      </c>
      <c r="B13" s="76"/>
      <c r="C13" s="77" t="s">
        <v>43</v>
      </c>
      <c r="D13" s="78"/>
      <c r="E13" s="79"/>
      <c r="F13" s="79"/>
      <c r="G13" s="79">
        <f>E13*F13</f>
        <v>0</v>
      </c>
      <c r="H13" s="80" t="str">
        <f>IF(E13=0,"",I13/E13)</f>
        <v/>
      </c>
      <c r="I13" s="79">
        <f>Q13</f>
        <v>0</v>
      </c>
      <c r="J13" s="81">
        <f>I13*F13</f>
        <v>0</v>
      </c>
      <c r="K13" s="82" t="str">
        <f>IF(G13=0,"",M13/G13)</f>
        <v/>
      </c>
      <c r="L13" s="83">
        <f>P13</f>
        <v>0</v>
      </c>
      <c r="M13" s="79">
        <f>L13*F13</f>
        <v>0</v>
      </c>
      <c r="N13" s="79">
        <f>E13-L13</f>
        <v>0</v>
      </c>
      <c r="O13" s="26"/>
      <c r="P13" s="23">
        <f t="shared" si="0"/>
        <v>0</v>
      </c>
      <c r="Q13" s="23"/>
      <c r="R13" s="23"/>
      <c r="S13" s="23"/>
      <c r="T13" s="23"/>
      <c r="U13" s="23"/>
      <c r="V13" s="23"/>
      <c r="W13" s="23"/>
      <c r="X13" s="23"/>
      <c r="Y13" s="23"/>
      <c r="Z13" s="23">
        <v>0</v>
      </c>
      <c r="AA13" s="23"/>
      <c r="AB13" s="23"/>
      <c r="AC13" s="23"/>
      <c r="AD13" s="27"/>
      <c r="AE13" s="27"/>
      <c r="AF13" s="27"/>
      <c r="AG13" s="23"/>
      <c r="AH13" s="75"/>
    </row>
    <row r="14" spans="1:35" s="24" customFormat="1" ht="18.75" customHeight="1">
      <c r="A14" s="84">
        <v>1</v>
      </c>
      <c r="B14" s="84" t="s">
        <v>44</v>
      </c>
      <c r="C14" s="5" t="s">
        <v>45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6"/>
      <c r="P14" s="23">
        <f t="shared" si="0"/>
        <v>0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5" s="24" customFormat="1" ht="39.950000000000003" customHeight="1">
      <c r="A15" s="85">
        <v>1</v>
      </c>
      <c r="B15" s="85" t="s">
        <v>46</v>
      </c>
      <c r="C15" s="86" t="s">
        <v>47</v>
      </c>
      <c r="D15" s="87" t="s">
        <v>48</v>
      </c>
      <c r="E15" s="88">
        <v>120</v>
      </c>
      <c r="F15" s="89">
        <v>92.26</v>
      </c>
      <c r="G15" s="90">
        <f t="shared" ref="G15:G24" si="1">ROUND(E15*F15,2)</f>
        <v>11071.2</v>
      </c>
      <c r="H15" s="91">
        <f t="shared" ref="H15:H24" si="2">P15+J15</f>
        <v>101.5</v>
      </c>
      <c r="I15" s="90">
        <f t="shared" ref="I15:I24" si="3">ROUND(H15*F15,2)</f>
        <v>9364.39</v>
      </c>
      <c r="J15" s="92"/>
      <c r="K15" s="93">
        <f t="shared" ref="K15:K24" si="4">ROUND(J15*F15,2)</f>
        <v>0</v>
      </c>
      <c r="L15" s="94">
        <f t="shared" ref="L15:L24" si="5">E15-H15</f>
        <v>18.5</v>
      </c>
      <c r="M15" s="95">
        <f t="shared" ref="M15:M24" si="6">ROUND(G15-I15,2)</f>
        <v>1706.81</v>
      </c>
      <c r="N15" s="96">
        <f t="shared" ref="N15:N25" si="7">IF(G15=0,"",I15/G15)</f>
        <v>0.84583333333333321</v>
      </c>
      <c r="O15" s="26"/>
      <c r="P15" s="23">
        <f t="shared" si="0"/>
        <v>101.5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>
        <v>101.5</v>
      </c>
      <c r="AC15" s="23"/>
      <c r="AD15" s="23"/>
      <c r="AE15" s="23"/>
      <c r="AF15" s="23"/>
      <c r="AG15" s="23"/>
      <c r="AH15" s="23"/>
    </row>
    <row r="16" spans="1:35" s="24" customFormat="1" ht="39.950000000000003" customHeight="1">
      <c r="A16" s="85">
        <v>1</v>
      </c>
      <c r="B16" s="85" t="s">
        <v>49</v>
      </c>
      <c r="C16" s="86" t="s">
        <v>50</v>
      </c>
      <c r="D16" s="87" t="s">
        <v>48</v>
      </c>
      <c r="E16" s="88">
        <v>120</v>
      </c>
      <c r="F16" s="89">
        <v>144</v>
      </c>
      <c r="G16" s="90">
        <f t="shared" si="1"/>
        <v>17280</v>
      </c>
      <c r="H16" s="91">
        <f t="shared" si="2"/>
        <v>0</v>
      </c>
      <c r="I16" s="90">
        <f t="shared" si="3"/>
        <v>0</v>
      </c>
      <c r="J16" s="92"/>
      <c r="K16" s="93">
        <f t="shared" si="4"/>
        <v>0</v>
      </c>
      <c r="L16" s="94">
        <f t="shared" si="5"/>
        <v>120</v>
      </c>
      <c r="M16" s="95">
        <f t="shared" si="6"/>
        <v>17280</v>
      </c>
      <c r="N16" s="96">
        <f t="shared" si="7"/>
        <v>0</v>
      </c>
      <c r="O16" s="26"/>
      <c r="P16" s="23">
        <f t="shared" si="0"/>
        <v>0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</row>
    <row r="17" spans="1:34" s="24" customFormat="1" ht="39.950000000000003" customHeight="1">
      <c r="A17" s="85">
        <v>1</v>
      </c>
      <c r="B17" s="85" t="s">
        <v>51</v>
      </c>
      <c r="C17" s="86" t="s">
        <v>52</v>
      </c>
      <c r="D17" s="87" t="s">
        <v>53</v>
      </c>
      <c r="E17" s="88">
        <v>5</v>
      </c>
      <c r="F17" s="89">
        <v>2567.1999999999998</v>
      </c>
      <c r="G17" s="90">
        <f t="shared" si="1"/>
        <v>12836</v>
      </c>
      <c r="H17" s="91">
        <f t="shared" si="2"/>
        <v>0</v>
      </c>
      <c r="I17" s="90">
        <f t="shared" si="3"/>
        <v>0</v>
      </c>
      <c r="J17" s="92"/>
      <c r="K17" s="93">
        <f t="shared" si="4"/>
        <v>0</v>
      </c>
      <c r="L17" s="94">
        <f t="shared" si="5"/>
        <v>5</v>
      </c>
      <c r="M17" s="95">
        <f t="shared" si="6"/>
        <v>12836</v>
      </c>
      <c r="N17" s="96">
        <f t="shared" si="7"/>
        <v>0</v>
      </c>
      <c r="O17" s="26"/>
      <c r="P17" s="23">
        <f t="shared" si="0"/>
        <v>0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</row>
    <row r="18" spans="1:34" s="24" customFormat="1" ht="39.950000000000003" customHeight="1">
      <c r="A18" s="85">
        <v>1</v>
      </c>
      <c r="B18" s="85" t="s">
        <v>54</v>
      </c>
      <c r="C18" s="86" t="s">
        <v>55</v>
      </c>
      <c r="D18" s="87" t="s">
        <v>53</v>
      </c>
      <c r="E18" s="88">
        <v>3</v>
      </c>
      <c r="F18" s="89">
        <v>2567.1999999999998</v>
      </c>
      <c r="G18" s="90">
        <f t="shared" si="1"/>
        <v>7701.6</v>
      </c>
      <c r="H18" s="91">
        <f t="shared" si="2"/>
        <v>3</v>
      </c>
      <c r="I18" s="90">
        <f t="shared" si="3"/>
        <v>7701.6</v>
      </c>
      <c r="J18" s="92"/>
      <c r="K18" s="93">
        <f t="shared" si="4"/>
        <v>0</v>
      </c>
      <c r="L18" s="94">
        <f t="shared" si="5"/>
        <v>0</v>
      </c>
      <c r="M18" s="95">
        <f t="shared" si="6"/>
        <v>0</v>
      </c>
      <c r="N18" s="96">
        <f t="shared" si="7"/>
        <v>1</v>
      </c>
      <c r="O18" s="26"/>
      <c r="P18" s="23">
        <f t="shared" si="0"/>
        <v>3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>
        <v>3</v>
      </c>
      <c r="AC18" s="23"/>
      <c r="AD18" s="23"/>
      <c r="AE18" s="23"/>
      <c r="AF18" s="23"/>
      <c r="AG18" s="23"/>
      <c r="AH18" s="23"/>
    </row>
    <row r="19" spans="1:34" s="24" customFormat="1" ht="39.950000000000003" customHeight="1">
      <c r="A19" s="85">
        <v>1</v>
      </c>
      <c r="B19" s="85" t="s">
        <v>56</v>
      </c>
      <c r="C19" s="86" t="s">
        <v>57</v>
      </c>
      <c r="D19" s="87" t="s">
        <v>53</v>
      </c>
      <c r="E19" s="88">
        <v>6</v>
      </c>
      <c r="F19" s="89">
        <v>2567.1999999999998</v>
      </c>
      <c r="G19" s="90">
        <f t="shared" si="1"/>
        <v>15403.2</v>
      </c>
      <c r="H19" s="91">
        <f t="shared" si="2"/>
        <v>6</v>
      </c>
      <c r="I19" s="90">
        <f t="shared" si="3"/>
        <v>15403.2</v>
      </c>
      <c r="J19" s="92"/>
      <c r="K19" s="93">
        <f t="shared" si="4"/>
        <v>0</v>
      </c>
      <c r="L19" s="94">
        <f t="shared" si="5"/>
        <v>0</v>
      </c>
      <c r="M19" s="95">
        <f t="shared" si="6"/>
        <v>0</v>
      </c>
      <c r="N19" s="96">
        <f t="shared" si="7"/>
        <v>1</v>
      </c>
      <c r="O19" s="26"/>
      <c r="P19" s="23">
        <f t="shared" si="0"/>
        <v>6</v>
      </c>
      <c r="Q19" s="23"/>
      <c r="R19" s="23"/>
      <c r="S19" s="23"/>
      <c r="T19" s="23">
        <v>6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s="24" customFormat="1" ht="39.950000000000003" customHeight="1">
      <c r="A20" s="85">
        <v>1</v>
      </c>
      <c r="B20" s="85" t="s">
        <v>58</v>
      </c>
      <c r="C20" s="86" t="s">
        <v>59</v>
      </c>
      <c r="D20" s="87" t="s">
        <v>53</v>
      </c>
      <c r="E20" s="88">
        <v>7</v>
      </c>
      <c r="F20" s="89">
        <v>2567.1999999999998</v>
      </c>
      <c r="G20" s="90">
        <f t="shared" si="1"/>
        <v>17970.400000000001</v>
      </c>
      <c r="H20" s="91">
        <f t="shared" si="2"/>
        <v>7</v>
      </c>
      <c r="I20" s="90">
        <f t="shared" si="3"/>
        <v>17970.400000000001</v>
      </c>
      <c r="J20" s="92"/>
      <c r="K20" s="93">
        <f t="shared" si="4"/>
        <v>0</v>
      </c>
      <c r="L20" s="94">
        <f t="shared" si="5"/>
        <v>0</v>
      </c>
      <c r="M20" s="95">
        <f t="shared" si="6"/>
        <v>0</v>
      </c>
      <c r="N20" s="96">
        <f t="shared" si="7"/>
        <v>1</v>
      </c>
      <c r="O20" s="26"/>
      <c r="P20" s="23">
        <f t="shared" si="0"/>
        <v>7</v>
      </c>
      <c r="Q20" s="23"/>
      <c r="R20" s="23"/>
      <c r="S20" s="23">
        <v>7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4" s="24" customFormat="1" ht="39.950000000000003" customHeight="1">
      <c r="A21" s="85">
        <v>1</v>
      </c>
      <c r="B21" s="85" t="s">
        <v>60</v>
      </c>
      <c r="C21" s="86" t="s">
        <v>61</v>
      </c>
      <c r="D21" s="87" t="s">
        <v>53</v>
      </c>
      <c r="E21" s="97">
        <v>2</v>
      </c>
      <c r="F21" s="89">
        <v>2567.1999999999998</v>
      </c>
      <c r="G21" s="90">
        <f t="shared" si="1"/>
        <v>5134.3999999999996</v>
      </c>
      <c r="H21" s="91">
        <f t="shared" si="2"/>
        <v>2</v>
      </c>
      <c r="I21" s="90">
        <f t="shared" si="3"/>
        <v>5134.3999999999996</v>
      </c>
      <c r="J21" s="98"/>
      <c r="K21" s="93">
        <f t="shared" si="4"/>
        <v>0</v>
      </c>
      <c r="L21" s="94">
        <f t="shared" si="5"/>
        <v>0</v>
      </c>
      <c r="M21" s="95">
        <f t="shared" si="6"/>
        <v>0</v>
      </c>
      <c r="N21" s="96">
        <f t="shared" si="7"/>
        <v>1</v>
      </c>
      <c r="O21" s="26"/>
      <c r="P21" s="23">
        <f t="shared" si="0"/>
        <v>2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>
        <v>2</v>
      </c>
      <c r="AE21" s="23"/>
      <c r="AF21" s="23"/>
      <c r="AG21" s="23"/>
      <c r="AH21" s="23"/>
    </row>
    <row r="22" spans="1:34" s="24" customFormat="1" ht="39.950000000000003" customHeight="1">
      <c r="A22" s="85">
        <v>1</v>
      </c>
      <c r="B22" s="85" t="s">
        <v>62</v>
      </c>
      <c r="C22" s="86" t="s">
        <v>63</v>
      </c>
      <c r="D22" s="87" t="s">
        <v>53</v>
      </c>
      <c r="E22" s="97">
        <v>3</v>
      </c>
      <c r="F22" s="89">
        <v>1027</v>
      </c>
      <c r="G22" s="90">
        <f t="shared" si="1"/>
        <v>3081</v>
      </c>
      <c r="H22" s="91">
        <f t="shared" si="2"/>
        <v>0</v>
      </c>
      <c r="I22" s="90">
        <f t="shared" si="3"/>
        <v>0</v>
      </c>
      <c r="J22" s="92"/>
      <c r="K22" s="93">
        <f t="shared" si="4"/>
        <v>0</v>
      </c>
      <c r="L22" s="94">
        <f t="shared" si="5"/>
        <v>3</v>
      </c>
      <c r="M22" s="95">
        <f t="shared" si="6"/>
        <v>3081</v>
      </c>
      <c r="N22" s="96">
        <f t="shared" si="7"/>
        <v>0</v>
      </c>
      <c r="O22" s="26"/>
      <c r="P22" s="23">
        <f t="shared" si="0"/>
        <v>0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s="24" customFormat="1" ht="39.950000000000003" customHeight="1">
      <c r="A23" s="85">
        <v>1</v>
      </c>
      <c r="B23" s="85" t="s">
        <v>64</v>
      </c>
      <c r="C23" s="86" t="s">
        <v>65</v>
      </c>
      <c r="D23" s="87" t="s">
        <v>53</v>
      </c>
      <c r="E23" s="88">
        <v>5</v>
      </c>
      <c r="F23" s="89">
        <v>1027</v>
      </c>
      <c r="G23" s="90">
        <f t="shared" si="1"/>
        <v>5135</v>
      </c>
      <c r="H23" s="91">
        <f t="shared" si="2"/>
        <v>0</v>
      </c>
      <c r="I23" s="90">
        <f t="shared" si="3"/>
        <v>0</v>
      </c>
      <c r="J23" s="92"/>
      <c r="K23" s="93">
        <f t="shared" si="4"/>
        <v>0</v>
      </c>
      <c r="L23" s="94">
        <f t="shared" si="5"/>
        <v>5</v>
      </c>
      <c r="M23" s="95">
        <f t="shared" si="6"/>
        <v>5135</v>
      </c>
      <c r="N23" s="96">
        <f t="shared" si="7"/>
        <v>0</v>
      </c>
      <c r="O23" s="26"/>
      <c r="P23" s="23">
        <f t="shared" si="0"/>
        <v>0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s="24" customFormat="1" ht="39.950000000000003" customHeight="1">
      <c r="A24" s="85">
        <v>1</v>
      </c>
      <c r="B24" s="85" t="s">
        <v>66</v>
      </c>
      <c r="C24" s="86" t="s">
        <v>67</v>
      </c>
      <c r="D24" s="87" t="s">
        <v>68</v>
      </c>
      <c r="E24" s="88">
        <v>5</v>
      </c>
      <c r="F24" s="89">
        <v>1027</v>
      </c>
      <c r="G24" s="90">
        <f t="shared" si="1"/>
        <v>5135</v>
      </c>
      <c r="H24" s="91">
        <f t="shared" si="2"/>
        <v>0</v>
      </c>
      <c r="I24" s="90">
        <f t="shared" si="3"/>
        <v>0</v>
      </c>
      <c r="J24" s="92"/>
      <c r="K24" s="93">
        <f t="shared" si="4"/>
        <v>0</v>
      </c>
      <c r="L24" s="94">
        <f t="shared" si="5"/>
        <v>5</v>
      </c>
      <c r="M24" s="95">
        <f t="shared" si="6"/>
        <v>5135</v>
      </c>
      <c r="N24" s="96">
        <f t="shared" si="7"/>
        <v>0</v>
      </c>
      <c r="O24" s="26"/>
      <c r="P24" s="23">
        <f t="shared" si="0"/>
        <v>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s="24" customFormat="1" ht="39.950000000000003" customHeight="1">
      <c r="A25" s="4" t="s">
        <v>69</v>
      </c>
      <c r="B25" s="4"/>
      <c r="C25" s="4"/>
      <c r="D25" s="4"/>
      <c r="E25" s="4"/>
      <c r="F25" s="4"/>
      <c r="G25" s="99">
        <f>SUM(G15:G24)</f>
        <v>100747.79999999999</v>
      </c>
      <c r="H25" s="100"/>
      <c r="I25" s="99">
        <f>SUM(I15:I24)</f>
        <v>55573.99</v>
      </c>
      <c r="J25" s="101"/>
      <c r="K25" s="99">
        <f>SUM(K15:K24)</f>
        <v>0</v>
      </c>
      <c r="L25" s="102"/>
      <c r="M25" s="99">
        <f>SUM(M15:M24)</f>
        <v>45173.81</v>
      </c>
      <c r="N25" s="103">
        <f t="shared" si="7"/>
        <v>0.55161492360130948</v>
      </c>
      <c r="O25" s="26"/>
      <c r="P25" s="23">
        <f t="shared" si="0"/>
        <v>0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s="24" customFormat="1" ht="39.950000000000003" customHeight="1">
      <c r="A26" s="84">
        <v>1</v>
      </c>
      <c r="B26" s="84" t="s">
        <v>70</v>
      </c>
      <c r="C26" s="104" t="s">
        <v>71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  <c r="O26" s="26"/>
      <c r="P26" s="23">
        <f t="shared" si="0"/>
        <v>0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s="24" customFormat="1" ht="39.950000000000003" customHeight="1">
      <c r="A27" s="85">
        <v>1</v>
      </c>
      <c r="B27" s="85" t="s">
        <v>72</v>
      </c>
      <c r="C27" s="86" t="s">
        <v>73</v>
      </c>
      <c r="D27" s="87" t="s">
        <v>74</v>
      </c>
      <c r="E27" s="107">
        <v>16</v>
      </c>
      <c r="F27" s="89">
        <v>358.87</v>
      </c>
      <c r="G27" s="90">
        <f t="shared" ref="G27:G32" si="8">ROUND(E27*F27,2)</f>
        <v>5741.92</v>
      </c>
      <c r="H27" s="91">
        <f t="shared" ref="H27:H32" si="9">P27+J27</f>
        <v>16</v>
      </c>
      <c r="I27" s="90">
        <f t="shared" ref="I27:I32" si="10">ROUND(H27*F27,2)</f>
        <v>5741.92</v>
      </c>
      <c r="J27" s="101"/>
      <c r="K27" s="93">
        <f t="shared" ref="K27:K32" si="11">ROUND(J27*F27,2)</f>
        <v>0</v>
      </c>
      <c r="L27" s="94">
        <f t="shared" ref="L27:L32" si="12">E27-H27</f>
        <v>0</v>
      </c>
      <c r="M27" s="95">
        <f t="shared" ref="M27:M32" si="13">ROUND(G27-I27,2)</f>
        <v>0</v>
      </c>
      <c r="N27" s="108">
        <f t="shared" ref="N27:N33" si="14">IF(G27=0,"",I27/G27)</f>
        <v>1</v>
      </c>
      <c r="O27" s="26"/>
      <c r="P27" s="23">
        <f t="shared" si="0"/>
        <v>16</v>
      </c>
      <c r="Q27" s="23">
        <v>16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s="24" customFormat="1" ht="39.950000000000003" customHeight="1">
      <c r="A28" s="85">
        <v>1</v>
      </c>
      <c r="B28" s="85" t="s">
        <v>75</v>
      </c>
      <c r="C28" s="86" t="s">
        <v>76</v>
      </c>
      <c r="D28" s="87" t="s">
        <v>74</v>
      </c>
      <c r="E28" s="107">
        <v>500</v>
      </c>
      <c r="F28" s="89">
        <v>193.1</v>
      </c>
      <c r="G28" s="90">
        <f t="shared" si="8"/>
        <v>96550</v>
      </c>
      <c r="H28" s="91">
        <f t="shared" si="9"/>
        <v>500</v>
      </c>
      <c r="I28" s="90">
        <f t="shared" si="10"/>
        <v>96550</v>
      </c>
      <c r="J28" s="101"/>
      <c r="K28" s="93">
        <f t="shared" si="11"/>
        <v>0</v>
      </c>
      <c r="L28" s="94">
        <f t="shared" si="12"/>
        <v>0</v>
      </c>
      <c r="M28" s="95">
        <f t="shared" si="13"/>
        <v>0</v>
      </c>
      <c r="N28" s="96">
        <f t="shared" si="14"/>
        <v>1</v>
      </c>
      <c r="O28" s="26"/>
      <c r="P28" s="23">
        <f t="shared" si="0"/>
        <v>500</v>
      </c>
      <c r="Q28" s="23"/>
      <c r="R28" s="23">
        <v>25</v>
      </c>
      <c r="S28" s="23">
        <v>50</v>
      </c>
      <c r="T28" s="23">
        <v>425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s="24" customFormat="1" ht="39.950000000000003" customHeight="1">
      <c r="A29" s="85">
        <v>1</v>
      </c>
      <c r="B29" s="85" t="s">
        <v>77</v>
      </c>
      <c r="C29" s="86" t="s">
        <v>78</v>
      </c>
      <c r="D29" s="87" t="s">
        <v>74</v>
      </c>
      <c r="E29" s="107">
        <v>500</v>
      </c>
      <c r="F29" s="89">
        <v>9.4700000000000006</v>
      </c>
      <c r="G29" s="90">
        <f t="shared" si="8"/>
        <v>4735</v>
      </c>
      <c r="H29" s="91">
        <f t="shared" si="9"/>
        <v>0</v>
      </c>
      <c r="I29" s="109">
        <f t="shared" si="10"/>
        <v>0</v>
      </c>
      <c r="J29" s="101"/>
      <c r="K29" s="110">
        <f t="shared" si="11"/>
        <v>0</v>
      </c>
      <c r="L29" s="94">
        <f t="shared" si="12"/>
        <v>500</v>
      </c>
      <c r="M29" s="95">
        <f t="shared" si="13"/>
        <v>4735</v>
      </c>
      <c r="N29" s="96">
        <f t="shared" si="14"/>
        <v>0</v>
      </c>
      <c r="O29" s="26"/>
      <c r="P29" s="23">
        <f t="shared" si="0"/>
        <v>0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s="24" customFormat="1" ht="39.950000000000003" customHeight="1">
      <c r="A30" s="85">
        <v>1</v>
      </c>
      <c r="B30" s="85" t="s">
        <v>79</v>
      </c>
      <c r="C30" s="111" t="s">
        <v>80</v>
      </c>
      <c r="D30" s="67" t="s">
        <v>81</v>
      </c>
      <c r="E30" s="112">
        <v>96</v>
      </c>
      <c r="F30" s="113">
        <v>479.17</v>
      </c>
      <c r="G30" s="90">
        <f t="shared" si="8"/>
        <v>46000.32</v>
      </c>
      <c r="H30" s="91">
        <f t="shared" si="9"/>
        <v>77</v>
      </c>
      <c r="I30" s="90">
        <f t="shared" si="10"/>
        <v>36896.089999999997</v>
      </c>
      <c r="J30" s="114">
        <v>5</v>
      </c>
      <c r="K30" s="93">
        <f t="shared" si="11"/>
        <v>2395.85</v>
      </c>
      <c r="L30" s="94">
        <f t="shared" si="12"/>
        <v>19</v>
      </c>
      <c r="M30" s="95">
        <f t="shared" si="13"/>
        <v>9104.23</v>
      </c>
      <c r="N30" s="108">
        <f t="shared" si="14"/>
        <v>0.80208333333333326</v>
      </c>
      <c r="O30" s="26"/>
      <c r="P30" s="23">
        <f t="shared" si="0"/>
        <v>72</v>
      </c>
      <c r="Q30" s="23">
        <v>1</v>
      </c>
      <c r="R30" s="23">
        <v>1</v>
      </c>
      <c r="S30" s="23">
        <v>1</v>
      </c>
      <c r="T30" s="23">
        <v>2</v>
      </c>
      <c r="U30" s="23">
        <v>2</v>
      </c>
      <c r="V30" s="23">
        <v>5</v>
      </c>
      <c r="W30" s="115">
        <v>5</v>
      </c>
      <c r="X30" s="23">
        <v>5</v>
      </c>
      <c r="Y30" s="23">
        <v>5</v>
      </c>
      <c r="Z30" s="24">
        <v>5</v>
      </c>
      <c r="AA30" s="23">
        <v>5</v>
      </c>
      <c r="AB30" s="23">
        <v>5</v>
      </c>
      <c r="AC30" s="23">
        <v>5</v>
      </c>
      <c r="AD30" s="23">
        <v>5</v>
      </c>
      <c r="AE30" s="23">
        <v>5</v>
      </c>
      <c r="AF30" s="23">
        <v>5</v>
      </c>
      <c r="AG30" s="23">
        <v>5</v>
      </c>
      <c r="AH30" s="23">
        <v>5</v>
      </c>
    </row>
    <row r="31" spans="1:34" s="24" customFormat="1" ht="39.950000000000003" customHeight="1">
      <c r="A31" s="85">
        <v>1</v>
      </c>
      <c r="B31" s="85" t="s">
        <v>82</v>
      </c>
      <c r="C31" s="86" t="s">
        <v>83</v>
      </c>
      <c r="D31" s="87" t="s">
        <v>74</v>
      </c>
      <c r="E31" s="107">
        <v>50</v>
      </c>
      <c r="F31" s="89">
        <v>15.69</v>
      </c>
      <c r="G31" s="90">
        <f t="shared" si="8"/>
        <v>784.5</v>
      </c>
      <c r="H31" s="91">
        <f t="shared" si="9"/>
        <v>50</v>
      </c>
      <c r="I31" s="90">
        <f t="shared" si="10"/>
        <v>784.5</v>
      </c>
      <c r="J31" s="101"/>
      <c r="K31" s="93">
        <f t="shared" si="11"/>
        <v>0</v>
      </c>
      <c r="L31" s="94">
        <f t="shared" si="12"/>
        <v>0</v>
      </c>
      <c r="M31" s="95">
        <f t="shared" si="13"/>
        <v>0</v>
      </c>
      <c r="N31" s="96">
        <f t="shared" si="14"/>
        <v>1</v>
      </c>
      <c r="O31" s="26"/>
      <c r="P31" s="23">
        <f t="shared" si="0"/>
        <v>50</v>
      </c>
      <c r="Q31" s="23"/>
      <c r="R31" s="23"/>
      <c r="S31" s="23"/>
      <c r="T31" s="23">
        <v>50</v>
      </c>
      <c r="U31" s="23"/>
      <c r="V31" s="23"/>
      <c r="W31" s="23"/>
      <c r="X31" s="23"/>
      <c r="Y31" s="23"/>
      <c r="AA31" s="23"/>
      <c r="AB31" s="23"/>
      <c r="AC31" s="23"/>
      <c r="AD31" s="23"/>
      <c r="AE31" s="23"/>
      <c r="AF31" s="23"/>
      <c r="AG31" s="23"/>
      <c r="AH31" s="23"/>
    </row>
    <row r="32" spans="1:34" s="24" customFormat="1" ht="39.950000000000003" customHeight="1">
      <c r="A32" s="85">
        <v>1</v>
      </c>
      <c r="B32" s="85" t="s">
        <v>84</v>
      </c>
      <c r="C32" s="86" t="s">
        <v>85</v>
      </c>
      <c r="D32" s="87" t="s">
        <v>74</v>
      </c>
      <c r="E32" s="107">
        <v>220</v>
      </c>
      <c r="F32" s="89">
        <v>59.1</v>
      </c>
      <c r="G32" s="90">
        <f t="shared" si="8"/>
        <v>13002</v>
      </c>
      <c r="H32" s="91">
        <f t="shared" si="9"/>
        <v>220</v>
      </c>
      <c r="I32" s="90">
        <f t="shared" si="10"/>
        <v>13002</v>
      </c>
      <c r="J32" s="101"/>
      <c r="K32" s="93">
        <f t="shared" si="11"/>
        <v>0</v>
      </c>
      <c r="L32" s="94">
        <f t="shared" si="12"/>
        <v>0</v>
      </c>
      <c r="M32" s="95">
        <f t="shared" si="13"/>
        <v>0</v>
      </c>
      <c r="N32" s="96">
        <f t="shared" si="14"/>
        <v>1</v>
      </c>
      <c r="O32" s="26"/>
      <c r="P32" s="23">
        <f t="shared" si="0"/>
        <v>220</v>
      </c>
      <c r="Q32" s="23"/>
      <c r="R32" s="23"/>
      <c r="S32" s="23"/>
      <c r="T32" s="23">
        <v>66</v>
      </c>
      <c r="U32" s="23">
        <v>154</v>
      </c>
      <c r="V32" s="23"/>
      <c r="W32" s="23"/>
      <c r="X32" s="23"/>
      <c r="Y32" s="23"/>
      <c r="AA32" s="23"/>
      <c r="AB32" s="23"/>
      <c r="AC32" s="23"/>
      <c r="AD32" s="23"/>
      <c r="AE32" s="23"/>
      <c r="AF32" s="23"/>
      <c r="AG32" s="23"/>
      <c r="AH32" s="23"/>
    </row>
    <row r="33" spans="1:34" s="24" customFormat="1" ht="39.950000000000003" customHeight="1">
      <c r="A33" s="4" t="s">
        <v>86</v>
      </c>
      <c r="B33" s="4"/>
      <c r="C33" s="4"/>
      <c r="D33" s="4"/>
      <c r="E33" s="4"/>
      <c r="F33" s="99"/>
      <c r="G33" s="99">
        <f>SUM(G27:G32)</f>
        <v>166813.74</v>
      </c>
      <c r="H33" s="100"/>
      <c r="I33" s="99">
        <f>SUM(I27:I32)</f>
        <v>152974.51</v>
      </c>
      <c r="J33" s="116"/>
      <c r="K33" s="99">
        <f>SUM(K27:K32)</f>
        <v>2395.85</v>
      </c>
      <c r="L33" s="102"/>
      <c r="M33" s="99">
        <f>SUM(M27:M32)</f>
        <v>13839.23</v>
      </c>
      <c r="N33" s="117">
        <f t="shared" si="14"/>
        <v>0.91703782913805554</v>
      </c>
      <c r="O33" s="26"/>
      <c r="P33" s="23">
        <f t="shared" si="0"/>
        <v>0</v>
      </c>
      <c r="Q33" s="23"/>
      <c r="R33" s="23"/>
      <c r="S33" s="23"/>
      <c r="T33" s="23"/>
      <c r="U33" s="23"/>
      <c r="V33" s="23"/>
      <c r="W33" s="23"/>
      <c r="X33" s="23"/>
      <c r="Y33" s="23"/>
      <c r="AA33" s="23"/>
      <c r="AB33" s="23"/>
      <c r="AC33" s="23"/>
      <c r="AD33" s="23"/>
      <c r="AE33" s="23"/>
      <c r="AF33" s="23"/>
      <c r="AG33" s="23"/>
      <c r="AH33" s="23"/>
    </row>
    <row r="34" spans="1:34" s="24" customFormat="1" ht="39.950000000000003" customHeight="1">
      <c r="A34" s="84">
        <v>1</v>
      </c>
      <c r="B34" s="84" t="s">
        <v>87</v>
      </c>
      <c r="C34" s="104" t="s">
        <v>88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  <c r="O34" s="26"/>
      <c r="P34" s="23">
        <f t="shared" si="0"/>
        <v>0</v>
      </c>
      <c r="Q34" s="23"/>
      <c r="R34" s="23"/>
      <c r="S34" s="23"/>
      <c r="T34" s="23"/>
      <c r="U34" s="23"/>
      <c r="V34" s="23"/>
      <c r="W34" s="23"/>
      <c r="X34" s="23"/>
      <c r="Y34" s="23"/>
      <c r="AA34" s="23"/>
      <c r="AB34" s="23"/>
      <c r="AC34" s="23"/>
      <c r="AD34" s="23"/>
      <c r="AE34" s="23"/>
      <c r="AF34" s="23"/>
      <c r="AG34" s="23"/>
      <c r="AH34" s="23"/>
    </row>
    <row r="35" spans="1:34" s="121" customFormat="1" ht="39.950000000000003" customHeight="1">
      <c r="A35" s="85">
        <v>1</v>
      </c>
      <c r="B35" s="85" t="s">
        <v>89</v>
      </c>
      <c r="C35" s="111" t="s">
        <v>90</v>
      </c>
      <c r="D35" s="67" t="s">
        <v>74</v>
      </c>
      <c r="E35" s="88">
        <v>92366.55</v>
      </c>
      <c r="F35" s="113">
        <v>0.47</v>
      </c>
      <c r="G35" s="90">
        <f t="shared" ref="G35:G65" si="15">ROUND(E35*F35,2)</f>
        <v>43412.28</v>
      </c>
      <c r="H35" s="91">
        <f>P35+J35</f>
        <v>89432.52</v>
      </c>
      <c r="I35" s="90">
        <f t="shared" ref="I35:I65" si="16">ROUND(H35*F35,2)</f>
        <v>42033.279999999999</v>
      </c>
      <c r="J35" s="118">
        <v>1338.67</v>
      </c>
      <c r="K35" s="93">
        <f t="shared" ref="K35:K65" si="17">ROUND(J35*F35,2)</f>
        <v>629.16999999999996</v>
      </c>
      <c r="L35" s="94">
        <f t="shared" ref="L35:L65" si="18">E35-H35</f>
        <v>2934.0299999999988</v>
      </c>
      <c r="M35" s="90">
        <f t="shared" ref="M35:M65" si="19">ROUND(G35-I35,2)</f>
        <v>1379</v>
      </c>
      <c r="N35" s="96">
        <f>IF(G35=0,"",I35/G35)</f>
        <v>0.96823479439458149</v>
      </c>
      <c r="O35" s="119"/>
      <c r="P35" s="23">
        <f t="shared" si="0"/>
        <v>88093.85</v>
      </c>
      <c r="Q35" s="120">
        <v>7102.5</v>
      </c>
      <c r="R35" s="120">
        <v>1500</v>
      </c>
      <c r="S35" s="120">
        <v>38254.959999999999</v>
      </c>
      <c r="T35" s="120">
        <v>8420</v>
      </c>
      <c r="U35" s="120">
        <v>1000</v>
      </c>
      <c r="V35" s="120">
        <v>972.54</v>
      </c>
      <c r="W35" s="120"/>
      <c r="X35" s="120"/>
      <c r="Y35" s="120"/>
      <c r="AA35" s="120"/>
      <c r="AB35" s="120"/>
      <c r="AC35" s="120"/>
      <c r="AD35" s="120"/>
      <c r="AE35" s="120"/>
      <c r="AF35" s="120">
        <v>30116.55</v>
      </c>
      <c r="AG35" s="120"/>
      <c r="AH35" s="120">
        <v>727.3</v>
      </c>
    </row>
    <row r="36" spans="1:34" s="24" customFormat="1" ht="39.950000000000003" customHeight="1">
      <c r="A36" s="85">
        <v>1</v>
      </c>
      <c r="B36" s="85" t="s">
        <v>91</v>
      </c>
      <c r="C36" s="111" t="s">
        <v>92</v>
      </c>
      <c r="D36" s="67" t="s">
        <v>93</v>
      </c>
      <c r="E36" s="88">
        <v>132</v>
      </c>
      <c r="F36" s="89">
        <v>49.46</v>
      </c>
      <c r="G36" s="90">
        <f t="shared" si="15"/>
        <v>6528.72</v>
      </c>
      <c r="H36" s="91">
        <f>P36+J36</f>
        <v>132</v>
      </c>
      <c r="I36" s="90">
        <f t="shared" si="16"/>
        <v>6528.72</v>
      </c>
      <c r="J36" s="101"/>
      <c r="K36" s="93">
        <f t="shared" si="17"/>
        <v>0</v>
      </c>
      <c r="L36" s="94">
        <f t="shared" si="18"/>
        <v>0</v>
      </c>
      <c r="M36" s="90">
        <f t="shared" si="19"/>
        <v>0</v>
      </c>
      <c r="N36" s="96">
        <f>IF(G36=0,"",I36/G36)</f>
        <v>1</v>
      </c>
      <c r="O36" s="26"/>
      <c r="P36" s="23">
        <f t="shared" si="0"/>
        <v>132</v>
      </c>
      <c r="Q36" s="23"/>
      <c r="R36" s="23"/>
      <c r="S36" s="23"/>
      <c r="T36" s="23"/>
      <c r="U36" s="23">
        <v>60</v>
      </c>
      <c r="V36" s="23"/>
      <c r="W36" s="23"/>
      <c r="X36" s="23"/>
      <c r="Y36" s="23"/>
      <c r="AA36" s="23"/>
      <c r="AB36" s="23"/>
      <c r="AC36" s="23"/>
      <c r="AD36" s="23"/>
      <c r="AE36" s="23"/>
      <c r="AF36" s="23">
        <v>72</v>
      </c>
      <c r="AG36" s="23"/>
      <c r="AH36" s="23"/>
    </row>
    <row r="37" spans="1:34" s="121" customFormat="1" ht="39.950000000000003" customHeight="1">
      <c r="A37" s="85">
        <v>1</v>
      </c>
      <c r="B37" s="85" t="s">
        <v>94</v>
      </c>
      <c r="C37" s="111" t="s">
        <v>95</v>
      </c>
      <c r="D37" s="67" t="s">
        <v>96</v>
      </c>
      <c r="E37" s="88">
        <v>27709.97</v>
      </c>
      <c r="F37" s="113">
        <v>2.04</v>
      </c>
      <c r="G37" s="90">
        <f t="shared" si="15"/>
        <v>56528.34</v>
      </c>
      <c r="H37" s="91">
        <f>P37+J37</f>
        <v>27338.87</v>
      </c>
      <c r="I37" s="90">
        <f t="shared" si="16"/>
        <v>55771.29</v>
      </c>
      <c r="J37" s="118">
        <v>401.6</v>
      </c>
      <c r="K37" s="93">
        <f t="shared" si="17"/>
        <v>819.26</v>
      </c>
      <c r="L37" s="94">
        <f t="shared" si="18"/>
        <v>371.10000000000218</v>
      </c>
      <c r="M37" s="90">
        <f t="shared" si="19"/>
        <v>757.05</v>
      </c>
      <c r="N37" s="96">
        <f>IF(G37=0,"",I37/G37)</f>
        <v>0.9866076024875311</v>
      </c>
      <c r="O37" s="119"/>
      <c r="P37" s="23">
        <f t="shared" si="0"/>
        <v>26937.27</v>
      </c>
      <c r="Q37" s="120"/>
      <c r="R37" s="120"/>
      <c r="S37" s="120"/>
      <c r="T37" s="120">
        <v>16582.46</v>
      </c>
      <c r="U37" s="120">
        <v>300</v>
      </c>
      <c r="V37" s="120">
        <v>292.54000000000002</v>
      </c>
      <c r="W37" s="120"/>
      <c r="X37" s="120"/>
      <c r="Y37" s="120"/>
      <c r="AA37" s="120"/>
      <c r="AB37" s="120"/>
      <c r="AC37" s="120"/>
      <c r="AD37" s="120"/>
      <c r="AE37" s="120"/>
      <c r="AF37" s="120">
        <v>9034.9699999999993</v>
      </c>
      <c r="AG37" s="120"/>
      <c r="AH37" s="120">
        <v>727.3</v>
      </c>
    </row>
    <row r="38" spans="1:34" s="121" customFormat="1" ht="39.950000000000003" customHeight="1">
      <c r="A38" s="85">
        <v>1</v>
      </c>
      <c r="B38" s="85" t="s">
        <v>97</v>
      </c>
      <c r="C38" s="111" t="s">
        <v>98</v>
      </c>
      <c r="D38" s="67" t="s">
        <v>99</v>
      </c>
      <c r="E38" s="88">
        <v>27709.97</v>
      </c>
      <c r="F38" s="113">
        <v>3.89</v>
      </c>
      <c r="G38" s="90">
        <f t="shared" si="15"/>
        <v>107791.78</v>
      </c>
      <c r="H38" s="91">
        <f>P38+J38</f>
        <v>27338.87</v>
      </c>
      <c r="I38" s="90">
        <f t="shared" si="16"/>
        <v>106348.2</v>
      </c>
      <c r="J38" s="118">
        <v>401.6</v>
      </c>
      <c r="K38" s="93">
        <f t="shared" si="17"/>
        <v>1562.22</v>
      </c>
      <c r="L38" s="94">
        <f t="shared" si="18"/>
        <v>371.10000000000218</v>
      </c>
      <c r="M38" s="90">
        <f t="shared" si="19"/>
        <v>1443.58</v>
      </c>
      <c r="N38" s="96">
        <f>IF(G38=0,"",I38/G38)</f>
        <v>0.98660769865754139</v>
      </c>
      <c r="O38" s="119"/>
      <c r="P38" s="23">
        <f t="shared" si="0"/>
        <v>26937.27</v>
      </c>
      <c r="Q38" s="120"/>
      <c r="R38" s="120"/>
      <c r="S38" s="120"/>
      <c r="T38" s="120">
        <v>16582.46</v>
      </c>
      <c r="U38" s="120">
        <v>300</v>
      </c>
      <c r="V38" s="120">
        <v>292.54000000000002</v>
      </c>
      <c r="W38" s="120"/>
      <c r="X38" s="120"/>
      <c r="Y38" s="120"/>
      <c r="AA38" s="120"/>
      <c r="AB38" s="120"/>
      <c r="AC38" s="120"/>
      <c r="AD38" s="120"/>
      <c r="AE38" s="120"/>
      <c r="AF38" s="120">
        <v>9034.9699999999993</v>
      </c>
      <c r="AG38" s="120"/>
      <c r="AH38" s="120">
        <v>727.3</v>
      </c>
    </row>
    <row r="39" spans="1:34" s="130" customFormat="1" ht="39.950000000000003" customHeight="1">
      <c r="A39" s="122">
        <v>1</v>
      </c>
      <c r="B39" s="122" t="s">
        <v>100</v>
      </c>
      <c r="C39" s="86" t="s">
        <v>101</v>
      </c>
      <c r="D39" s="87" t="s">
        <v>99</v>
      </c>
      <c r="E39" s="97">
        <v>0</v>
      </c>
      <c r="F39" s="89">
        <v>1.19</v>
      </c>
      <c r="G39" s="95">
        <f t="shared" si="15"/>
        <v>0</v>
      </c>
      <c r="H39" s="123"/>
      <c r="I39" s="95">
        <f t="shared" si="16"/>
        <v>0</v>
      </c>
      <c r="J39" s="124"/>
      <c r="K39" s="125">
        <f t="shared" si="17"/>
        <v>0</v>
      </c>
      <c r="L39" s="126">
        <f t="shared" si="18"/>
        <v>0</v>
      </c>
      <c r="M39" s="95">
        <f t="shared" si="19"/>
        <v>0</v>
      </c>
      <c r="N39" s="127">
        <v>0</v>
      </c>
      <c r="O39" s="128"/>
      <c r="P39" s="23">
        <f t="shared" si="0"/>
        <v>0</v>
      </c>
      <c r="Q39" s="129"/>
      <c r="R39" s="129"/>
      <c r="S39" s="129"/>
      <c r="T39" s="129">
        <v>18872</v>
      </c>
      <c r="U39" s="129">
        <v>18872</v>
      </c>
      <c r="V39" s="129"/>
      <c r="W39" s="129"/>
      <c r="X39" s="129"/>
      <c r="Y39" s="129"/>
      <c r="AA39" s="129"/>
      <c r="AB39" s="129"/>
      <c r="AC39" s="129"/>
      <c r="AD39" s="129"/>
      <c r="AE39" s="129"/>
      <c r="AF39" s="129">
        <v>-37744</v>
      </c>
      <c r="AG39" s="129"/>
      <c r="AH39" s="129"/>
    </row>
    <row r="40" spans="1:34" s="121" customFormat="1" ht="39.950000000000003" customHeight="1">
      <c r="A40" s="85">
        <v>1</v>
      </c>
      <c r="B40" s="85" t="s">
        <v>102</v>
      </c>
      <c r="C40" s="111" t="s">
        <v>103</v>
      </c>
      <c r="D40" s="67" t="s">
        <v>96</v>
      </c>
      <c r="E40" s="88">
        <v>30124.97</v>
      </c>
      <c r="F40" s="113">
        <v>1.95</v>
      </c>
      <c r="G40" s="90">
        <f t="shared" si="15"/>
        <v>58743.69</v>
      </c>
      <c r="H40" s="91">
        <f>P40+J40</f>
        <v>29753.87</v>
      </c>
      <c r="I40" s="90">
        <f t="shared" si="16"/>
        <v>58020.05</v>
      </c>
      <c r="J40" s="118">
        <v>401.6</v>
      </c>
      <c r="K40" s="93">
        <f t="shared" si="17"/>
        <v>783.12</v>
      </c>
      <c r="L40" s="94">
        <f t="shared" si="18"/>
        <v>371.10000000000218</v>
      </c>
      <c r="M40" s="90">
        <f t="shared" si="19"/>
        <v>723.64</v>
      </c>
      <c r="N40" s="96">
        <f>IF(G40=0,"",I40/G40)</f>
        <v>0.98768140033423169</v>
      </c>
      <c r="O40" s="119"/>
      <c r="P40" s="23">
        <f t="shared" si="0"/>
        <v>29352.27</v>
      </c>
      <c r="Q40" s="120"/>
      <c r="R40" s="120"/>
      <c r="S40" s="120"/>
      <c r="T40" s="120">
        <v>16582.46</v>
      </c>
      <c r="U40" s="120">
        <v>300</v>
      </c>
      <c r="V40" s="120">
        <v>292.54000000000002</v>
      </c>
      <c r="W40" s="131"/>
      <c r="X40" s="120"/>
      <c r="Y40" s="120"/>
      <c r="AA40" s="120"/>
      <c r="AB40" s="120"/>
      <c r="AC40" s="120"/>
      <c r="AD40" s="120"/>
      <c r="AE40" s="120"/>
      <c r="AF40" s="120">
        <v>11449.97</v>
      </c>
      <c r="AG40" s="120"/>
      <c r="AH40" s="120">
        <v>727.3</v>
      </c>
    </row>
    <row r="41" spans="1:34" s="24" customFormat="1" ht="39.950000000000003" customHeight="1">
      <c r="A41" s="122">
        <v>1</v>
      </c>
      <c r="B41" s="122" t="s">
        <v>104</v>
      </c>
      <c r="C41" s="86" t="s">
        <v>105</v>
      </c>
      <c r="D41" s="87" t="s">
        <v>96</v>
      </c>
      <c r="E41" s="97">
        <v>136066.07999999999</v>
      </c>
      <c r="F41" s="89">
        <v>3.75</v>
      </c>
      <c r="G41" s="95">
        <f t="shared" si="15"/>
        <v>510247.8</v>
      </c>
      <c r="H41" s="123">
        <f>P41+J41</f>
        <v>134433.06</v>
      </c>
      <c r="I41" s="95">
        <f t="shared" si="16"/>
        <v>504123.98</v>
      </c>
      <c r="J41" s="101"/>
      <c r="K41" s="93">
        <f t="shared" si="17"/>
        <v>0</v>
      </c>
      <c r="L41" s="126">
        <f t="shared" si="18"/>
        <v>1633.0199999999895</v>
      </c>
      <c r="M41" s="95">
        <f t="shared" si="19"/>
        <v>6123.82</v>
      </c>
      <c r="N41" s="96">
        <f>IF(G41=0,"",I41/G41)</f>
        <v>0.98799834119813945</v>
      </c>
      <c r="O41" s="26"/>
      <c r="P41" s="23">
        <f t="shared" si="0"/>
        <v>134433.06</v>
      </c>
      <c r="Q41" s="23"/>
      <c r="R41" s="23"/>
      <c r="S41" s="23"/>
      <c r="T41" s="23">
        <v>22346</v>
      </c>
      <c r="U41" s="23">
        <v>20952.650000000001</v>
      </c>
      <c r="V41" s="23">
        <v>23766.89</v>
      </c>
      <c r="W41" s="132">
        <v>1049.4000000000001</v>
      </c>
      <c r="X41" s="23">
        <v>16637.62</v>
      </c>
      <c r="Y41" s="23">
        <v>30665.59</v>
      </c>
      <c r="Z41" s="24">
        <v>649.11</v>
      </c>
      <c r="AA41" s="23">
        <v>6385.37</v>
      </c>
      <c r="AB41" s="23">
        <v>1288.83</v>
      </c>
      <c r="AC41" s="23"/>
      <c r="AD41" s="23"/>
      <c r="AE41" s="23"/>
      <c r="AF41" s="23">
        <v>10691.6</v>
      </c>
      <c r="AG41" s="23"/>
      <c r="AH41" s="23"/>
    </row>
    <row r="42" spans="1:34" s="130" customFormat="1" ht="39.950000000000003" customHeight="1">
      <c r="A42" s="122">
        <v>1</v>
      </c>
      <c r="B42" s="122" t="s">
        <v>106</v>
      </c>
      <c r="C42" s="86" t="s">
        <v>107</v>
      </c>
      <c r="D42" s="87" t="s">
        <v>96</v>
      </c>
      <c r="E42" s="97">
        <v>0</v>
      </c>
      <c r="F42" s="89">
        <v>11.7</v>
      </c>
      <c r="G42" s="95">
        <f t="shared" si="15"/>
        <v>0</v>
      </c>
      <c r="H42" s="123"/>
      <c r="I42" s="95">
        <f t="shared" si="16"/>
        <v>0</v>
      </c>
      <c r="J42" s="133"/>
      <c r="K42" s="125">
        <f t="shared" si="17"/>
        <v>0</v>
      </c>
      <c r="L42" s="126">
        <f t="shared" si="18"/>
        <v>0</v>
      </c>
      <c r="M42" s="95">
        <f t="shared" si="19"/>
        <v>0</v>
      </c>
      <c r="N42" s="127">
        <v>0</v>
      </c>
      <c r="O42" s="128"/>
      <c r="P42" s="23">
        <f t="shared" si="0"/>
        <v>0</v>
      </c>
      <c r="Q42" s="129"/>
      <c r="R42" s="129"/>
      <c r="S42" s="129"/>
      <c r="T42" s="129"/>
      <c r="U42" s="129">
        <v>1000</v>
      </c>
      <c r="V42" s="129"/>
      <c r="W42" s="134"/>
      <c r="X42" s="129"/>
      <c r="Y42" s="129"/>
      <c r="AA42" s="129"/>
      <c r="AB42" s="129"/>
      <c r="AC42" s="129"/>
      <c r="AD42" s="129"/>
      <c r="AE42" s="129"/>
      <c r="AF42" s="129">
        <v>-1000</v>
      </c>
      <c r="AG42" s="129"/>
      <c r="AH42" s="129"/>
    </row>
    <row r="43" spans="1:34" s="24" customFormat="1" ht="39.950000000000003" customHeight="1">
      <c r="A43" s="122">
        <v>1</v>
      </c>
      <c r="B43" s="122" t="s">
        <v>108</v>
      </c>
      <c r="C43" s="86" t="s">
        <v>109</v>
      </c>
      <c r="D43" s="87" t="s">
        <v>110</v>
      </c>
      <c r="E43" s="97">
        <v>137490.51</v>
      </c>
      <c r="F43" s="89">
        <v>2.9</v>
      </c>
      <c r="G43" s="95">
        <f t="shared" si="15"/>
        <v>398722.48</v>
      </c>
      <c r="H43" s="123">
        <f t="shared" ref="H43:H65" si="20">P43+J43</f>
        <v>137490.51</v>
      </c>
      <c r="I43" s="95">
        <f t="shared" si="16"/>
        <v>398722.48</v>
      </c>
      <c r="J43" s="101"/>
      <c r="K43" s="93">
        <f t="shared" si="17"/>
        <v>0</v>
      </c>
      <c r="L43" s="126">
        <f t="shared" si="18"/>
        <v>0</v>
      </c>
      <c r="M43" s="95">
        <f t="shared" si="19"/>
        <v>0</v>
      </c>
      <c r="N43" s="96">
        <f t="shared" ref="N43:N66" si="21">IF(G43=0,"",I43/G43)</f>
        <v>1</v>
      </c>
      <c r="O43" s="26"/>
      <c r="P43" s="23">
        <f t="shared" si="0"/>
        <v>137490.51</v>
      </c>
      <c r="Q43" s="23"/>
      <c r="R43" s="23"/>
      <c r="S43" s="23"/>
      <c r="T43" s="23">
        <v>24804.06</v>
      </c>
      <c r="U43" s="23">
        <v>20952.650000000001</v>
      </c>
      <c r="V43" s="23">
        <v>23766.89</v>
      </c>
      <c r="W43" s="132">
        <v>39298.1</v>
      </c>
      <c r="X43" s="23">
        <v>17199.78</v>
      </c>
      <c r="Y43" s="23">
        <v>11469.03</v>
      </c>
      <c r="AA43" s="23"/>
      <c r="AB43" s="23"/>
      <c r="AC43" s="23"/>
      <c r="AD43" s="23"/>
      <c r="AE43" s="23"/>
      <c r="AF43" s="23"/>
      <c r="AG43" s="23"/>
      <c r="AH43" s="23"/>
    </row>
    <row r="44" spans="1:34" s="24" customFormat="1" ht="39.950000000000003" customHeight="1">
      <c r="A44" s="85">
        <v>1</v>
      </c>
      <c r="B44" s="85" t="s">
        <v>111</v>
      </c>
      <c r="C44" s="111" t="s">
        <v>112</v>
      </c>
      <c r="D44" s="67" t="s">
        <v>96</v>
      </c>
      <c r="E44" s="88">
        <v>111233.07</v>
      </c>
      <c r="F44" s="89">
        <v>4.7</v>
      </c>
      <c r="G44" s="90">
        <f t="shared" si="15"/>
        <v>522795.43</v>
      </c>
      <c r="H44" s="91">
        <f t="shared" si="20"/>
        <v>106160.56</v>
      </c>
      <c r="I44" s="90">
        <f t="shared" si="16"/>
        <v>498954.63</v>
      </c>
      <c r="J44" s="118">
        <v>598.44000000000005</v>
      </c>
      <c r="K44" s="93">
        <f t="shared" si="17"/>
        <v>2812.67</v>
      </c>
      <c r="L44" s="94">
        <f t="shared" si="18"/>
        <v>5072.5100000000093</v>
      </c>
      <c r="M44" s="90">
        <f t="shared" si="19"/>
        <v>23840.799999999999</v>
      </c>
      <c r="N44" s="96">
        <f t="shared" si="21"/>
        <v>0.95439745905965556</v>
      </c>
      <c r="O44" s="119"/>
      <c r="P44" s="23">
        <f t="shared" si="0"/>
        <v>105562.12</v>
      </c>
      <c r="Q44" s="23"/>
      <c r="R44" s="23"/>
      <c r="S44" s="23"/>
      <c r="T44" s="23">
        <v>18760</v>
      </c>
      <c r="U44" s="23">
        <v>13877.42</v>
      </c>
      <c r="V44" s="23">
        <v>23317.74</v>
      </c>
      <c r="W44" s="132">
        <v>3489.35</v>
      </c>
      <c r="X44" s="23">
        <v>10306.93</v>
      </c>
      <c r="Y44" s="23">
        <v>14723</v>
      </c>
      <c r="Z44" s="24">
        <v>2339.54</v>
      </c>
      <c r="AA44" s="23">
        <v>6020.78</v>
      </c>
      <c r="AB44" s="23">
        <v>5424.65</v>
      </c>
      <c r="AC44" s="23">
        <v>572.64</v>
      </c>
      <c r="AD44" s="23"/>
      <c r="AE44" s="23"/>
      <c r="AF44" s="23">
        <v>5039.7700000000004</v>
      </c>
      <c r="AG44" s="23">
        <v>1260.3</v>
      </c>
      <c r="AH44" s="23">
        <v>430</v>
      </c>
    </row>
    <row r="45" spans="1:34" s="24" customFormat="1" ht="39.950000000000003" customHeight="1">
      <c r="A45" s="85">
        <v>1</v>
      </c>
      <c r="B45" s="85" t="s">
        <v>113</v>
      </c>
      <c r="C45" s="111" t="s">
        <v>114</v>
      </c>
      <c r="D45" s="67" t="s">
        <v>96</v>
      </c>
      <c r="E45" s="88">
        <v>315</v>
      </c>
      <c r="F45" s="89">
        <v>92.25</v>
      </c>
      <c r="G45" s="90">
        <f t="shared" si="15"/>
        <v>29058.75</v>
      </c>
      <c r="H45" s="91">
        <f t="shared" si="20"/>
        <v>97.04</v>
      </c>
      <c r="I45" s="90">
        <f t="shared" si="16"/>
        <v>8951.94</v>
      </c>
      <c r="J45" s="118">
        <v>97.04</v>
      </c>
      <c r="K45" s="93">
        <f t="shared" si="17"/>
        <v>8951.94</v>
      </c>
      <c r="L45" s="94">
        <f t="shared" si="18"/>
        <v>217.95999999999998</v>
      </c>
      <c r="M45" s="90">
        <f t="shared" si="19"/>
        <v>20106.810000000001</v>
      </c>
      <c r="N45" s="96">
        <f t="shared" si="21"/>
        <v>0.30806349206349209</v>
      </c>
      <c r="O45" s="26"/>
      <c r="P45" s="23">
        <f t="shared" si="0"/>
        <v>0</v>
      </c>
      <c r="Q45" s="23"/>
      <c r="R45" s="23"/>
      <c r="S45" s="23"/>
      <c r="T45" s="23"/>
      <c r="U45" s="23"/>
      <c r="V45" s="23"/>
      <c r="W45" s="135"/>
      <c r="X45" s="23"/>
      <c r="Y45" s="23"/>
      <c r="AA45" s="23"/>
      <c r="AB45" s="23"/>
      <c r="AC45" s="23"/>
      <c r="AD45" s="23"/>
      <c r="AE45" s="23"/>
      <c r="AF45" s="23">
        <v>0</v>
      </c>
      <c r="AG45" s="23"/>
      <c r="AH45" s="23"/>
    </row>
    <row r="46" spans="1:34" s="24" customFormat="1" ht="39.950000000000003" customHeight="1">
      <c r="A46" s="85">
        <v>1</v>
      </c>
      <c r="B46" s="85" t="s">
        <v>115</v>
      </c>
      <c r="C46" s="86" t="s">
        <v>116</v>
      </c>
      <c r="D46" s="67" t="s">
        <v>96</v>
      </c>
      <c r="E46" s="88">
        <v>460</v>
      </c>
      <c r="F46" s="89">
        <v>52.1</v>
      </c>
      <c r="G46" s="90">
        <f t="shared" si="15"/>
        <v>23966</v>
      </c>
      <c r="H46" s="91">
        <f t="shared" si="20"/>
        <v>70.12</v>
      </c>
      <c r="I46" s="90">
        <f t="shared" si="16"/>
        <v>3653.25</v>
      </c>
      <c r="J46" s="118">
        <v>70.12</v>
      </c>
      <c r="K46" s="93">
        <f t="shared" si="17"/>
        <v>3653.25</v>
      </c>
      <c r="L46" s="94">
        <f t="shared" si="18"/>
        <v>389.88</v>
      </c>
      <c r="M46" s="90">
        <f t="shared" si="19"/>
        <v>20312.75</v>
      </c>
      <c r="N46" s="96">
        <f t="shared" si="21"/>
        <v>0.15243469915713928</v>
      </c>
      <c r="O46" s="26"/>
      <c r="P46" s="23">
        <f t="shared" si="0"/>
        <v>0</v>
      </c>
      <c r="Q46" s="23"/>
      <c r="R46" s="23"/>
      <c r="S46" s="23"/>
      <c r="T46" s="23"/>
      <c r="U46" s="23"/>
      <c r="V46" s="23"/>
      <c r="W46" s="135"/>
      <c r="X46" s="23"/>
      <c r="Y46" s="23"/>
      <c r="AA46" s="23"/>
      <c r="AB46" s="23"/>
      <c r="AC46" s="23"/>
      <c r="AD46" s="23"/>
      <c r="AE46" s="23"/>
      <c r="AF46" s="23"/>
      <c r="AG46" s="23"/>
      <c r="AH46" s="23"/>
    </row>
    <row r="47" spans="1:34" s="24" customFormat="1" ht="39.950000000000003" customHeight="1">
      <c r="A47" s="85">
        <v>1</v>
      </c>
      <c r="B47" s="85" t="s">
        <v>117</v>
      </c>
      <c r="C47" s="111" t="s">
        <v>118</v>
      </c>
      <c r="D47" s="67" t="s">
        <v>96</v>
      </c>
      <c r="E47" s="88">
        <f>117.82+0.7283444</f>
        <v>118.54834439999999</v>
      </c>
      <c r="F47" s="89">
        <v>231.58</v>
      </c>
      <c r="G47" s="90">
        <f t="shared" si="15"/>
        <v>27453.43</v>
      </c>
      <c r="H47" s="91">
        <f t="shared" si="20"/>
        <v>101.47</v>
      </c>
      <c r="I47" s="90">
        <f t="shared" si="16"/>
        <v>23498.42</v>
      </c>
      <c r="J47" s="118">
        <v>86.32</v>
      </c>
      <c r="K47" s="93">
        <f t="shared" si="17"/>
        <v>19989.990000000002</v>
      </c>
      <c r="L47" s="94">
        <f t="shared" si="18"/>
        <v>17.078344399999992</v>
      </c>
      <c r="M47" s="90">
        <f t="shared" si="19"/>
        <v>3955.01</v>
      </c>
      <c r="N47" s="96">
        <f t="shared" si="21"/>
        <v>0.85593749123515706</v>
      </c>
      <c r="O47" s="26"/>
      <c r="P47" s="23">
        <f t="shared" si="0"/>
        <v>15.15</v>
      </c>
      <c r="Q47" s="23"/>
      <c r="R47" s="23"/>
      <c r="S47" s="23"/>
      <c r="T47" s="23"/>
      <c r="U47" s="23"/>
      <c r="V47" s="23"/>
      <c r="W47" s="23"/>
      <c r="X47" s="23"/>
      <c r="Y47" s="23"/>
      <c r="AA47" s="23"/>
      <c r="AB47" s="23"/>
      <c r="AC47" s="23"/>
      <c r="AD47" s="23"/>
      <c r="AE47" s="23"/>
      <c r="AF47" s="23">
        <v>15.15</v>
      </c>
      <c r="AG47" s="23"/>
      <c r="AH47" s="23"/>
    </row>
    <row r="48" spans="1:34" s="24" customFormat="1" ht="39.950000000000003" customHeight="1">
      <c r="A48" s="85">
        <v>1</v>
      </c>
      <c r="B48" s="85" t="s">
        <v>119</v>
      </c>
      <c r="C48" s="111" t="s">
        <v>120</v>
      </c>
      <c r="D48" s="67" t="s">
        <v>99</v>
      </c>
      <c r="E48" s="88">
        <v>23020</v>
      </c>
      <c r="F48" s="113">
        <v>0.8</v>
      </c>
      <c r="G48" s="90">
        <f t="shared" si="15"/>
        <v>18416</v>
      </c>
      <c r="H48" s="91">
        <f t="shared" si="20"/>
        <v>3599.45</v>
      </c>
      <c r="I48" s="90">
        <f t="shared" si="16"/>
        <v>2879.56</v>
      </c>
      <c r="J48" s="118">
        <v>3599.45</v>
      </c>
      <c r="K48" s="93">
        <f t="shared" si="17"/>
        <v>2879.56</v>
      </c>
      <c r="L48" s="94">
        <f t="shared" si="18"/>
        <v>19420.55</v>
      </c>
      <c r="M48" s="90">
        <f t="shared" si="19"/>
        <v>15536.44</v>
      </c>
      <c r="N48" s="96">
        <f t="shared" si="21"/>
        <v>0.15636185925282362</v>
      </c>
      <c r="O48" s="26"/>
      <c r="P48" s="23">
        <f t="shared" si="0"/>
        <v>0</v>
      </c>
      <c r="Q48" s="23"/>
      <c r="R48" s="23"/>
      <c r="S48" s="23"/>
      <c r="T48" s="23"/>
      <c r="U48" s="23"/>
      <c r="V48" s="23"/>
      <c r="W48" s="23"/>
      <c r="X48" s="23"/>
      <c r="Y48" s="23"/>
      <c r="AA48" s="23"/>
      <c r="AB48" s="23"/>
      <c r="AC48" s="23"/>
      <c r="AD48" s="23"/>
      <c r="AE48" s="23"/>
      <c r="AF48" s="23"/>
      <c r="AG48" s="23"/>
      <c r="AH48" s="23"/>
    </row>
    <row r="49" spans="1:34" s="24" customFormat="1" ht="39.950000000000003" customHeight="1">
      <c r="A49" s="85">
        <v>1</v>
      </c>
      <c r="B49" s="85" t="s">
        <v>121</v>
      </c>
      <c r="C49" s="111" t="s">
        <v>122</v>
      </c>
      <c r="D49" s="67" t="s">
        <v>48</v>
      </c>
      <c r="E49" s="88">
        <v>67</v>
      </c>
      <c r="F49" s="113">
        <v>1493.61</v>
      </c>
      <c r="G49" s="90">
        <f t="shared" si="15"/>
        <v>100071.87</v>
      </c>
      <c r="H49" s="91">
        <f t="shared" si="20"/>
        <v>67</v>
      </c>
      <c r="I49" s="90">
        <f t="shared" si="16"/>
        <v>100071.87</v>
      </c>
      <c r="J49" s="101"/>
      <c r="K49" s="93">
        <f t="shared" si="17"/>
        <v>0</v>
      </c>
      <c r="L49" s="94">
        <f t="shared" si="18"/>
        <v>0</v>
      </c>
      <c r="M49" s="90">
        <f t="shared" si="19"/>
        <v>0</v>
      </c>
      <c r="N49" s="96">
        <f t="shared" si="21"/>
        <v>1</v>
      </c>
      <c r="O49" s="26"/>
      <c r="P49" s="23">
        <f t="shared" si="0"/>
        <v>67</v>
      </c>
      <c r="Q49" s="23"/>
      <c r="R49" s="23"/>
      <c r="S49" s="23"/>
      <c r="T49" s="23"/>
      <c r="U49" s="23"/>
      <c r="V49" s="23"/>
      <c r="W49" s="23"/>
      <c r="X49" s="23"/>
      <c r="Y49" s="23"/>
      <c r="AA49" s="23"/>
      <c r="AB49" s="23"/>
      <c r="AC49" s="23"/>
      <c r="AD49" s="23"/>
      <c r="AE49" s="23"/>
      <c r="AF49" s="23"/>
      <c r="AG49" s="23">
        <v>67</v>
      </c>
      <c r="AH49" s="23"/>
    </row>
    <row r="50" spans="1:34" s="24" customFormat="1" ht="39.950000000000003" customHeight="1">
      <c r="A50" s="85">
        <v>1</v>
      </c>
      <c r="B50" s="85" t="s">
        <v>123</v>
      </c>
      <c r="C50" s="111" t="s">
        <v>124</v>
      </c>
      <c r="D50" s="67" t="s">
        <v>48</v>
      </c>
      <c r="E50" s="97">
        <v>58</v>
      </c>
      <c r="F50" s="89">
        <v>2602.34</v>
      </c>
      <c r="G50" s="90">
        <f t="shared" si="15"/>
        <v>150935.72</v>
      </c>
      <c r="H50" s="91">
        <f t="shared" si="20"/>
        <v>0</v>
      </c>
      <c r="I50" s="109">
        <f t="shared" si="16"/>
        <v>0</v>
      </c>
      <c r="J50" s="101"/>
      <c r="K50" s="110">
        <f t="shared" si="17"/>
        <v>0</v>
      </c>
      <c r="L50" s="94">
        <f t="shared" si="18"/>
        <v>58</v>
      </c>
      <c r="M50" s="90">
        <f t="shared" si="19"/>
        <v>150935.72</v>
      </c>
      <c r="N50" s="96">
        <f t="shared" si="21"/>
        <v>0</v>
      </c>
      <c r="O50" s="26"/>
      <c r="P50" s="23">
        <f t="shared" si="0"/>
        <v>0</v>
      </c>
      <c r="Q50" s="23"/>
      <c r="R50" s="23"/>
      <c r="S50" s="23"/>
      <c r="T50" s="23"/>
      <c r="U50" s="23"/>
      <c r="V50" s="23"/>
      <c r="W50" s="23"/>
      <c r="X50" s="23"/>
      <c r="Y50" s="23"/>
      <c r="AA50" s="23"/>
      <c r="AB50" s="23"/>
      <c r="AC50" s="23"/>
      <c r="AD50" s="23"/>
      <c r="AE50" s="23"/>
      <c r="AF50" s="23"/>
      <c r="AG50" s="23"/>
      <c r="AH50" s="23"/>
    </row>
    <row r="51" spans="1:34" s="24" customFormat="1" ht="39.950000000000003" customHeight="1">
      <c r="A51" s="67">
        <v>1</v>
      </c>
      <c r="B51" s="67" t="s">
        <v>125</v>
      </c>
      <c r="C51" s="111" t="s">
        <v>126</v>
      </c>
      <c r="D51" s="67" t="s">
        <v>48</v>
      </c>
      <c r="E51" s="97">
        <v>10</v>
      </c>
      <c r="F51" s="89">
        <v>4835.95</v>
      </c>
      <c r="G51" s="90">
        <f t="shared" si="15"/>
        <v>48359.5</v>
      </c>
      <c r="H51" s="91">
        <f t="shared" si="20"/>
        <v>0</v>
      </c>
      <c r="I51" s="109">
        <f t="shared" si="16"/>
        <v>0</v>
      </c>
      <c r="J51" s="101"/>
      <c r="K51" s="110">
        <f t="shared" si="17"/>
        <v>0</v>
      </c>
      <c r="L51" s="94">
        <f t="shared" si="18"/>
        <v>10</v>
      </c>
      <c r="M51" s="90">
        <f t="shared" si="19"/>
        <v>48359.5</v>
      </c>
      <c r="N51" s="96">
        <f t="shared" si="21"/>
        <v>0</v>
      </c>
      <c r="O51" s="26"/>
      <c r="P51" s="23">
        <f t="shared" si="0"/>
        <v>0</v>
      </c>
      <c r="Q51" s="23"/>
      <c r="R51" s="23"/>
      <c r="S51" s="23"/>
      <c r="T51" s="23"/>
      <c r="U51" s="23"/>
      <c r="V51" s="23"/>
      <c r="W51" s="23"/>
      <c r="X51" s="23"/>
      <c r="Y51" s="23"/>
      <c r="AA51" s="23"/>
      <c r="AB51" s="23"/>
      <c r="AC51" s="23"/>
      <c r="AD51" s="23"/>
      <c r="AE51" s="23"/>
      <c r="AF51" s="23"/>
      <c r="AG51" s="23"/>
      <c r="AH51" s="23"/>
    </row>
    <row r="52" spans="1:34" s="24" customFormat="1" ht="39.950000000000003" customHeight="1">
      <c r="A52" s="67">
        <v>1</v>
      </c>
      <c r="B52" s="67" t="s">
        <v>127</v>
      </c>
      <c r="C52" s="86" t="s">
        <v>128</v>
      </c>
      <c r="D52" s="87" t="s">
        <v>48</v>
      </c>
      <c r="E52" s="88">
        <v>200</v>
      </c>
      <c r="F52" s="89">
        <v>37.06</v>
      </c>
      <c r="G52" s="90">
        <f t="shared" si="15"/>
        <v>7412</v>
      </c>
      <c r="H52" s="91">
        <f t="shared" si="20"/>
        <v>200</v>
      </c>
      <c r="I52" s="90">
        <f t="shared" si="16"/>
        <v>7412</v>
      </c>
      <c r="J52" s="136">
        <v>20.6</v>
      </c>
      <c r="K52" s="93">
        <f t="shared" si="17"/>
        <v>763.44</v>
      </c>
      <c r="L52" s="94">
        <f t="shared" si="18"/>
        <v>0</v>
      </c>
      <c r="M52" s="90">
        <f t="shared" si="19"/>
        <v>0</v>
      </c>
      <c r="N52" s="96">
        <f t="shared" si="21"/>
        <v>1</v>
      </c>
      <c r="O52" s="26"/>
      <c r="P52" s="23">
        <f t="shared" si="0"/>
        <v>179.4</v>
      </c>
      <c r="Q52" s="23"/>
      <c r="R52" s="23"/>
      <c r="S52" s="23"/>
      <c r="T52" s="23"/>
      <c r="U52" s="23"/>
      <c r="V52" s="23"/>
      <c r="W52" s="23"/>
      <c r="X52" s="23"/>
      <c r="Y52" s="23"/>
      <c r="AA52" s="23"/>
      <c r="AB52" s="23"/>
      <c r="AC52" s="23"/>
      <c r="AD52" s="23"/>
      <c r="AE52" s="23"/>
      <c r="AF52" s="23"/>
      <c r="AG52" s="23">
        <v>120</v>
      </c>
      <c r="AH52" s="23">
        <v>59.4</v>
      </c>
    </row>
    <row r="53" spans="1:34" s="24" customFormat="1" ht="39.950000000000003" customHeight="1">
      <c r="A53" s="67">
        <v>1</v>
      </c>
      <c r="B53" s="67" t="s">
        <v>129</v>
      </c>
      <c r="C53" s="111" t="s">
        <v>130</v>
      </c>
      <c r="D53" s="67" t="s">
        <v>74</v>
      </c>
      <c r="E53" s="97">
        <v>1080</v>
      </c>
      <c r="F53" s="89">
        <v>11.23</v>
      </c>
      <c r="G53" s="90">
        <f t="shared" si="15"/>
        <v>12128.4</v>
      </c>
      <c r="H53" s="91">
        <f t="shared" si="20"/>
        <v>4.38</v>
      </c>
      <c r="I53" s="90">
        <f t="shared" si="16"/>
        <v>49.19</v>
      </c>
      <c r="J53" s="101"/>
      <c r="K53" s="93">
        <f t="shared" si="17"/>
        <v>0</v>
      </c>
      <c r="L53" s="94">
        <f t="shared" si="18"/>
        <v>1075.6199999999999</v>
      </c>
      <c r="M53" s="90">
        <f t="shared" si="19"/>
        <v>12079.21</v>
      </c>
      <c r="N53" s="96">
        <f t="shared" si="21"/>
        <v>4.0557699284324393E-3</v>
      </c>
      <c r="O53" s="26"/>
      <c r="P53" s="23">
        <f t="shared" si="0"/>
        <v>4.38</v>
      </c>
      <c r="Q53" s="23"/>
      <c r="R53" s="23"/>
      <c r="S53" s="23"/>
      <c r="T53" s="23"/>
      <c r="U53" s="23"/>
      <c r="V53" s="23"/>
      <c r="W53" s="23"/>
      <c r="X53" s="23"/>
      <c r="Y53" s="23"/>
      <c r="AA53" s="23">
        <v>4.38</v>
      </c>
      <c r="AB53" s="23"/>
      <c r="AC53" s="23"/>
      <c r="AD53" s="23"/>
      <c r="AE53" s="23"/>
      <c r="AF53" s="23"/>
      <c r="AG53" s="23"/>
      <c r="AH53" s="23"/>
    </row>
    <row r="54" spans="1:34" s="24" customFormat="1" ht="36">
      <c r="A54" s="67">
        <v>1</v>
      </c>
      <c r="B54" s="67" t="s">
        <v>131</v>
      </c>
      <c r="C54" s="111" t="s">
        <v>132</v>
      </c>
      <c r="D54" s="67" t="s">
        <v>48</v>
      </c>
      <c r="E54" s="88">
        <v>30</v>
      </c>
      <c r="F54" s="89">
        <v>650.34</v>
      </c>
      <c r="G54" s="90">
        <f t="shared" si="15"/>
        <v>19510.2</v>
      </c>
      <c r="H54" s="91">
        <f t="shared" si="20"/>
        <v>0</v>
      </c>
      <c r="I54" s="109">
        <f t="shared" si="16"/>
        <v>0</v>
      </c>
      <c r="J54" s="101"/>
      <c r="K54" s="110">
        <f t="shared" si="17"/>
        <v>0</v>
      </c>
      <c r="L54" s="94">
        <f t="shared" si="18"/>
        <v>30</v>
      </c>
      <c r="M54" s="90">
        <f t="shared" si="19"/>
        <v>19510.2</v>
      </c>
      <c r="N54" s="96">
        <f t="shared" si="21"/>
        <v>0</v>
      </c>
      <c r="O54" s="26"/>
      <c r="P54" s="23">
        <f t="shared" si="0"/>
        <v>0</v>
      </c>
      <c r="Q54" s="23"/>
      <c r="R54" s="23"/>
      <c r="S54" s="23"/>
      <c r="T54" s="23"/>
      <c r="U54" s="23"/>
      <c r="V54" s="23"/>
      <c r="W54" s="23"/>
      <c r="X54" s="23"/>
      <c r="Y54" s="23"/>
      <c r="AA54" s="23"/>
      <c r="AB54" s="23"/>
      <c r="AC54" s="23"/>
      <c r="AD54" s="23"/>
      <c r="AE54" s="23"/>
      <c r="AF54" s="23"/>
      <c r="AG54" s="23"/>
      <c r="AH54" s="23"/>
    </row>
    <row r="55" spans="1:34" s="24" customFormat="1" ht="54">
      <c r="A55" s="67">
        <v>1</v>
      </c>
      <c r="B55" s="67" t="s">
        <v>133</v>
      </c>
      <c r="C55" s="111" t="s">
        <v>134</v>
      </c>
      <c r="D55" s="67" t="s">
        <v>74</v>
      </c>
      <c r="E55" s="88">
        <v>50</v>
      </c>
      <c r="F55" s="89">
        <v>52.89</v>
      </c>
      <c r="G55" s="90">
        <f t="shared" si="15"/>
        <v>2644.5</v>
      </c>
      <c r="H55" s="91">
        <f t="shared" si="20"/>
        <v>0</v>
      </c>
      <c r="I55" s="109">
        <f t="shared" si="16"/>
        <v>0</v>
      </c>
      <c r="J55" s="101"/>
      <c r="K55" s="110">
        <f t="shared" si="17"/>
        <v>0</v>
      </c>
      <c r="L55" s="94">
        <f t="shared" si="18"/>
        <v>50</v>
      </c>
      <c r="M55" s="90">
        <f t="shared" si="19"/>
        <v>2644.5</v>
      </c>
      <c r="N55" s="96">
        <f t="shared" si="21"/>
        <v>0</v>
      </c>
      <c r="O55" s="26"/>
      <c r="P55" s="23">
        <f t="shared" si="0"/>
        <v>0</v>
      </c>
      <c r="Q55" s="23"/>
      <c r="R55" s="23"/>
      <c r="S55" s="23"/>
      <c r="T55" s="23"/>
      <c r="U55" s="23"/>
      <c r="V55" s="23"/>
      <c r="W55" s="23"/>
      <c r="X55" s="23"/>
      <c r="Y55" s="23"/>
      <c r="AA55" s="23"/>
      <c r="AB55" s="23"/>
      <c r="AC55" s="23"/>
      <c r="AD55" s="23"/>
      <c r="AE55" s="23"/>
      <c r="AF55" s="23"/>
      <c r="AG55" s="23"/>
      <c r="AH55" s="23"/>
    </row>
    <row r="56" spans="1:34" s="24" customFormat="1" ht="39.950000000000003" customHeight="1">
      <c r="A56" s="67">
        <v>1</v>
      </c>
      <c r="B56" s="67" t="s">
        <v>135</v>
      </c>
      <c r="C56" s="111" t="s">
        <v>136</v>
      </c>
      <c r="D56" s="67" t="s">
        <v>48</v>
      </c>
      <c r="E56" s="88">
        <v>100</v>
      </c>
      <c r="F56" s="89">
        <v>155.9</v>
      </c>
      <c r="G56" s="90">
        <f t="shared" si="15"/>
        <v>15590</v>
      </c>
      <c r="H56" s="91">
        <f t="shared" si="20"/>
        <v>0</v>
      </c>
      <c r="I56" s="109">
        <f t="shared" si="16"/>
        <v>0</v>
      </c>
      <c r="J56" s="101"/>
      <c r="K56" s="110">
        <f t="shared" si="17"/>
        <v>0</v>
      </c>
      <c r="L56" s="94">
        <f t="shared" si="18"/>
        <v>100</v>
      </c>
      <c r="M56" s="90">
        <f t="shared" si="19"/>
        <v>15590</v>
      </c>
      <c r="N56" s="96">
        <f t="shared" si="21"/>
        <v>0</v>
      </c>
      <c r="O56" s="26"/>
      <c r="P56" s="23">
        <f t="shared" si="0"/>
        <v>0</v>
      </c>
      <c r="Q56" s="23"/>
      <c r="R56" s="23"/>
      <c r="S56" s="23"/>
      <c r="T56" s="23"/>
      <c r="U56" s="23"/>
      <c r="V56" s="23"/>
      <c r="W56" s="23"/>
      <c r="X56" s="23"/>
      <c r="Y56" s="23"/>
      <c r="AA56" s="23"/>
      <c r="AB56" s="23"/>
      <c r="AC56" s="23"/>
      <c r="AD56" s="23"/>
      <c r="AE56" s="23"/>
      <c r="AF56" s="23"/>
      <c r="AG56" s="23"/>
      <c r="AH56" s="23"/>
    </row>
    <row r="57" spans="1:34" s="24" customFormat="1" ht="39.950000000000003" customHeight="1">
      <c r="A57" s="67">
        <v>1</v>
      </c>
      <c r="B57" s="67" t="s">
        <v>137</v>
      </c>
      <c r="C57" s="111" t="s">
        <v>138</v>
      </c>
      <c r="D57" s="67" t="s">
        <v>74</v>
      </c>
      <c r="E57" s="97">
        <v>773</v>
      </c>
      <c r="F57" s="89">
        <v>50.7</v>
      </c>
      <c r="G57" s="90">
        <f t="shared" si="15"/>
        <v>39191.1</v>
      </c>
      <c r="H57" s="91">
        <f t="shared" si="20"/>
        <v>4.38</v>
      </c>
      <c r="I57" s="90">
        <f t="shared" si="16"/>
        <v>222.07</v>
      </c>
      <c r="J57" s="101"/>
      <c r="K57" s="93">
        <f t="shared" si="17"/>
        <v>0</v>
      </c>
      <c r="L57" s="94">
        <f t="shared" si="18"/>
        <v>768.62</v>
      </c>
      <c r="M57" s="90">
        <f t="shared" si="19"/>
        <v>38969.03</v>
      </c>
      <c r="N57" s="96">
        <f t="shared" si="21"/>
        <v>5.666337510302084E-3</v>
      </c>
      <c r="O57" s="26"/>
      <c r="P57" s="23">
        <f t="shared" si="0"/>
        <v>4.38</v>
      </c>
      <c r="Q57" s="23"/>
      <c r="R57" s="23"/>
      <c r="S57" s="23"/>
      <c r="T57" s="23"/>
      <c r="U57" s="23"/>
      <c r="V57" s="23"/>
      <c r="W57" s="23"/>
      <c r="X57" s="23"/>
      <c r="Y57" s="23"/>
      <c r="AA57" s="23">
        <v>4.38</v>
      </c>
      <c r="AB57" s="23"/>
      <c r="AC57" s="23"/>
      <c r="AD57" s="23"/>
      <c r="AE57" s="23"/>
      <c r="AF57" s="23"/>
      <c r="AG57" s="23"/>
      <c r="AH57" s="23"/>
    </row>
    <row r="58" spans="1:34" s="24" customFormat="1" ht="39.950000000000003" customHeight="1">
      <c r="A58" s="67">
        <v>1</v>
      </c>
      <c r="B58" s="67" t="s">
        <v>139</v>
      </c>
      <c r="C58" s="111" t="s">
        <v>140</v>
      </c>
      <c r="D58" s="67" t="s">
        <v>74</v>
      </c>
      <c r="E58" s="97">
        <v>465</v>
      </c>
      <c r="F58" s="89">
        <v>13.35</v>
      </c>
      <c r="G58" s="90">
        <f t="shared" si="15"/>
        <v>6207.75</v>
      </c>
      <c r="H58" s="91">
        <f t="shared" si="20"/>
        <v>4.38</v>
      </c>
      <c r="I58" s="90">
        <f t="shared" si="16"/>
        <v>58.47</v>
      </c>
      <c r="J58" s="101"/>
      <c r="K58" s="93">
        <f t="shared" si="17"/>
        <v>0</v>
      </c>
      <c r="L58" s="94">
        <f t="shared" si="18"/>
        <v>460.62</v>
      </c>
      <c r="M58" s="90">
        <f t="shared" si="19"/>
        <v>6149.28</v>
      </c>
      <c r="N58" s="96">
        <f t="shared" si="21"/>
        <v>9.4188715718255406E-3</v>
      </c>
      <c r="O58" s="26"/>
      <c r="P58" s="23">
        <f t="shared" si="0"/>
        <v>4.38</v>
      </c>
      <c r="Q58" s="23"/>
      <c r="R58" s="23"/>
      <c r="S58" s="23"/>
      <c r="T58" s="23"/>
      <c r="U58" s="23"/>
      <c r="V58" s="23"/>
      <c r="W58" s="23"/>
      <c r="X58" s="23"/>
      <c r="Y58" s="23"/>
      <c r="AA58" s="23">
        <v>4.38</v>
      </c>
      <c r="AB58" s="23"/>
      <c r="AC58" s="23"/>
      <c r="AD58" s="23"/>
      <c r="AE58" s="23"/>
      <c r="AF58" s="23"/>
      <c r="AG58" s="23"/>
      <c r="AH58" s="23"/>
    </row>
    <row r="59" spans="1:34" s="24" customFormat="1" ht="39.950000000000003" customHeight="1">
      <c r="A59" s="67">
        <v>1</v>
      </c>
      <c r="B59" s="67" t="s">
        <v>141</v>
      </c>
      <c r="C59" s="86" t="s">
        <v>142</v>
      </c>
      <c r="D59" s="87" t="s">
        <v>96</v>
      </c>
      <c r="E59" s="88">
        <v>175</v>
      </c>
      <c r="F59" s="89">
        <v>606.86</v>
      </c>
      <c r="G59" s="90">
        <f t="shared" si="15"/>
        <v>106200.5</v>
      </c>
      <c r="H59" s="91">
        <f t="shared" si="20"/>
        <v>0</v>
      </c>
      <c r="I59" s="109">
        <f t="shared" si="16"/>
        <v>0</v>
      </c>
      <c r="J59" s="101"/>
      <c r="K59" s="110">
        <f t="shared" si="17"/>
        <v>0</v>
      </c>
      <c r="L59" s="94">
        <f t="shared" si="18"/>
        <v>175</v>
      </c>
      <c r="M59" s="90">
        <f t="shared" si="19"/>
        <v>106200.5</v>
      </c>
      <c r="N59" s="96">
        <f t="shared" si="21"/>
        <v>0</v>
      </c>
      <c r="O59" s="26"/>
      <c r="P59" s="23">
        <f t="shared" si="0"/>
        <v>0</v>
      </c>
      <c r="Q59" s="23"/>
      <c r="R59" s="23"/>
      <c r="S59" s="23"/>
      <c r="T59" s="23"/>
      <c r="U59" s="23"/>
      <c r="V59" s="23"/>
      <c r="W59" s="23"/>
      <c r="X59" s="23"/>
      <c r="Y59" s="23"/>
      <c r="AA59" s="23"/>
      <c r="AB59" s="23"/>
      <c r="AC59" s="23"/>
      <c r="AD59" s="23"/>
      <c r="AE59" s="23"/>
      <c r="AF59" s="23"/>
      <c r="AG59" s="23"/>
      <c r="AH59" s="23"/>
    </row>
    <row r="60" spans="1:34" s="24" customFormat="1" ht="39.950000000000003" customHeight="1">
      <c r="A60" s="67">
        <v>1</v>
      </c>
      <c r="B60" s="67" t="s">
        <v>143</v>
      </c>
      <c r="C60" s="86" t="s">
        <v>144</v>
      </c>
      <c r="D60" s="87" t="s">
        <v>74</v>
      </c>
      <c r="E60" s="88">
        <v>200</v>
      </c>
      <c r="F60" s="89">
        <v>59.91</v>
      </c>
      <c r="G60" s="90">
        <f t="shared" si="15"/>
        <v>11982</v>
      </c>
      <c r="H60" s="91">
        <f t="shared" si="20"/>
        <v>200</v>
      </c>
      <c r="I60" s="90">
        <f t="shared" si="16"/>
        <v>11982</v>
      </c>
      <c r="J60" s="114">
        <v>22.2</v>
      </c>
      <c r="K60" s="93">
        <f t="shared" si="17"/>
        <v>1330</v>
      </c>
      <c r="L60" s="94">
        <f t="shared" si="18"/>
        <v>0</v>
      </c>
      <c r="M60" s="90">
        <f t="shared" si="19"/>
        <v>0</v>
      </c>
      <c r="N60" s="96">
        <f t="shared" si="21"/>
        <v>1</v>
      </c>
      <c r="O60" s="26"/>
      <c r="P60" s="23">
        <f t="shared" si="0"/>
        <v>177.8</v>
      </c>
      <c r="Q60" s="23"/>
      <c r="R60" s="23"/>
      <c r="S60" s="23"/>
      <c r="T60" s="23"/>
      <c r="U60" s="23"/>
      <c r="V60" s="23"/>
      <c r="W60" s="23"/>
      <c r="X60" s="23"/>
      <c r="Y60" s="23"/>
      <c r="AA60" s="23">
        <v>21.62</v>
      </c>
      <c r="AB60" s="23"/>
      <c r="AC60" s="23"/>
      <c r="AD60" s="23">
        <v>156.18</v>
      </c>
      <c r="AE60" s="23"/>
      <c r="AF60" s="23"/>
      <c r="AG60" s="23"/>
      <c r="AH60" s="23"/>
    </row>
    <row r="61" spans="1:34" s="24" customFormat="1" ht="39.950000000000003" customHeight="1">
      <c r="A61" s="67">
        <v>1</v>
      </c>
      <c r="B61" s="67" t="s">
        <v>145</v>
      </c>
      <c r="C61" s="86" t="s">
        <v>146</v>
      </c>
      <c r="D61" s="87" t="s">
        <v>96</v>
      </c>
      <c r="E61" s="88">
        <v>59</v>
      </c>
      <c r="F61" s="89">
        <v>325.2</v>
      </c>
      <c r="G61" s="90">
        <f t="shared" si="15"/>
        <v>19186.8</v>
      </c>
      <c r="H61" s="91">
        <f t="shared" si="20"/>
        <v>59</v>
      </c>
      <c r="I61" s="90">
        <f t="shared" si="16"/>
        <v>19186.8</v>
      </c>
      <c r="J61" s="101"/>
      <c r="K61" s="93">
        <f t="shared" si="17"/>
        <v>0</v>
      </c>
      <c r="L61" s="94">
        <f t="shared" si="18"/>
        <v>0</v>
      </c>
      <c r="M61" s="90">
        <f t="shared" si="19"/>
        <v>0</v>
      </c>
      <c r="N61" s="137">
        <f t="shared" si="21"/>
        <v>1</v>
      </c>
      <c r="O61" s="26"/>
      <c r="P61" s="23">
        <f t="shared" si="0"/>
        <v>59</v>
      </c>
      <c r="Q61" s="23"/>
      <c r="R61" s="23"/>
      <c r="S61" s="23"/>
      <c r="T61" s="23"/>
      <c r="U61" s="23"/>
      <c r="V61" s="23"/>
      <c r="W61" s="23"/>
      <c r="X61" s="23"/>
      <c r="Y61" s="23">
        <v>10.53</v>
      </c>
      <c r="AA61" s="23">
        <v>14.02</v>
      </c>
      <c r="AB61" s="23"/>
      <c r="AC61" s="23"/>
      <c r="AD61" s="23">
        <v>30.87</v>
      </c>
      <c r="AE61" s="23">
        <v>3.58</v>
      </c>
      <c r="AF61" s="23"/>
      <c r="AG61" s="23"/>
      <c r="AH61" s="23"/>
    </row>
    <row r="62" spans="1:34" s="24" customFormat="1" ht="39.950000000000003" customHeight="1">
      <c r="A62" s="67">
        <v>1</v>
      </c>
      <c r="B62" s="67" t="s">
        <v>147</v>
      </c>
      <c r="C62" s="86" t="s">
        <v>148</v>
      </c>
      <c r="D62" s="87" t="s">
        <v>149</v>
      </c>
      <c r="E62" s="88">
        <v>3900</v>
      </c>
      <c r="F62" s="89">
        <v>6.78</v>
      </c>
      <c r="G62" s="90">
        <f t="shared" si="15"/>
        <v>26442</v>
      </c>
      <c r="H62" s="91">
        <f t="shared" si="20"/>
        <v>1550.24</v>
      </c>
      <c r="I62" s="90">
        <f t="shared" si="16"/>
        <v>10510.63</v>
      </c>
      <c r="J62" s="114">
        <v>997.11</v>
      </c>
      <c r="K62" s="93">
        <f t="shared" si="17"/>
        <v>6760.41</v>
      </c>
      <c r="L62" s="94">
        <f t="shared" si="18"/>
        <v>2349.7600000000002</v>
      </c>
      <c r="M62" s="90">
        <f t="shared" si="19"/>
        <v>15931.37</v>
      </c>
      <c r="N62" s="96">
        <f t="shared" si="21"/>
        <v>0.39749754178957714</v>
      </c>
      <c r="O62" s="26"/>
      <c r="P62" s="23">
        <f t="shared" si="0"/>
        <v>553.13</v>
      </c>
      <c r="Q62" s="23"/>
      <c r="R62" s="23"/>
      <c r="S62" s="23"/>
      <c r="T62" s="23"/>
      <c r="U62" s="23"/>
      <c r="V62" s="23"/>
      <c r="W62" s="23"/>
      <c r="X62" s="23"/>
      <c r="Y62" s="23"/>
      <c r="AA62" s="23"/>
      <c r="AB62" s="23"/>
      <c r="AC62" s="23"/>
      <c r="AD62" s="23">
        <v>553.13</v>
      </c>
      <c r="AE62" s="23"/>
      <c r="AF62" s="23"/>
      <c r="AG62" s="23"/>
      <c r="AH62" s="23"/>
    </row>
    <row r="63" spans="1:34" s="24" customFormat="1" ht="39.950000000000003" customHeight="1">
      <c r="A63" s="67">
        <v>1</v>
      </c>
      <c r="B63" s="67" t="s">
        <v>150</v>
      </c>
      <c r="C63" s="86" t="s">
        <v>151</v>
      </c>
      <c r="D63" s="87" t="s">
        <v>149</v>
      </c>
      <c r="E63" s="88">
        <v>2000</v>
      </c>
      <c r="F63" s="89">
        <v>6.68</v>
      </c>
      <c r="G63" s="90">
        <f t="shared" si="15"/>
        <v>13360</v>
      </c>
      <c r="H63" s="91">
        <f t="shared" si="20"/>
        <v>0</v>
      </c>
      <c r="I63" s="109">
        <f t="shared" si="16"/>
        <v>0</v>
      </c>
      <c r="J63" s="101"/>
      <c r="K63" s="110">
        <f t="shared" si="17"/>
        <v>0</v>
      </c>
      <c r="L63" s="94">
        <f t="shared" si="18"/>
        <v>2000</v>
      </c>
      <c r="M63" s="90">
        <f t="shared" si="19"/>
        <v>13360</v>
      </c>
      <c r="N63" s="96">
        <f t="shared" si="21"/>
        <v>0</v>
      </c>
      <c r="O63" s="26"/>
      <c r="P63" s="23">
        <f t="shared" si="0"/>
        <v>0</v>
      </c>
      <c r="Q63" s="23"/>
      <c r="R63" s="23"/>
      <c r="S63" s="23"/>
      <c r="T63" s="23"/>
      <c r="U63" s="23"/>
      <c r="V63" s="23"/>
      <c r="W63" s="23"/>
      <c r="X63" s="23"/>
      <c r="Y63" s="23"/>
      <c r="AA63" s="23"/>
      <c r="AB63" s="23"/>
      <c r="AC63" s="23"/>
      <c r="AD63" s="23"/>
      <c r="AE63" s="23"/>
      <c r="AF63" s="23"/>
      <c r="AG63" s="23"/>
      <c r="AH63" s="23"/>
    </row>
    <row r="64" spans="1:34" s="24" customFormat="1" ht="39.950000000000003" customHeight="1">
      <c r="A64" s="67">
        <v>1</v>
      </c>
      <c r="B64" s="67" t="s">
        <v>152</v>
      </c>
      <c r="C64" s="111" t="s">
        <v>153</v>
      </c>
      <c r="D64" s="67" t="s">
        <v>48</v>
      </c>
      <c r="E64" s="88">
        <v>100</v>
      </c>
      <c r="F64" s="113">
        <v>618.92999999999995</v>
      </c>
      <c r="G64" s="90">
        <f t="shared" si="15"/>
        <v>61893</v>
      </c>
      <c r="H64" s="91">
        <f t="shared" si="20"/>
        <v>0</v>
      </c>
      <c r="I64" s="90">
        <f t="shared" si="16"/>
        <v>0</v>
      </c>
      <c r="J64" s="138"/>
      <c r="K64" s="93">
        <f t="shared" si="17"/>
        <v>0</v>
      </c>
      <c r="L64" s="94">
        <f t="shared" si="18"/>
        <v>100</v>
      </c>
      <c r="M64" s="90">
        <f t="shared" si="19"/>
        <v>61893</v>
      </c>
      <c r="N64" s="96">
        <f t="shared" si="21"/>
        <v>0</v>
      </c>
      <c r="O64" s="26"/>
      <c r="P64" s="23">
        <f t="shared" si="0"/>
        <v>0</v>
      </c>
      <c r="Q64" s="23"/>
      <c r="R64" s="23"/>
      <c r="S64" s="23"/>
      <c r="T64" s="23"/>
      <c r="U64" s="23"/>
      <c r="V64" s="23"/>
      <c r="W64" s="23"/>
      <c r="X64" s="23"/>
      <c r="Y64" s="23"/>
      <c r="AA64" s="23"/>
      <c r="AB64" s="23"/>
      <c r="AC64" s="23"/>
      <c r="AD64" s="23"/>
      <c r="AE64" s="23"/>
      <c r="AF64" s="23"/>
      <c r="AG64" s="23"/>
      <c r="AH64" s="23"/>
    </row>
    <row r="65" spans="1:34" s="24" customFormat="1" ht="39.950000000000003" customHeight="1">
      <c r="A65" s="67">
        <v>1</v>
      </c>
      <c r="B65" s="67" t="s">
        <v>154</v>
      </c>
      <c r="C65" s="111" t="s">
        <v>155</v>
      </c>
      <c r="D65" s="67" t="s">
        <v>74</v>
      </c>
      <c r="E65" s="88">
        <v>300</v>
      </c>
      <c r="F65" s="89">
        <v>51.18</v>
      </c>
      <c r="G65" s="90">
        <f t="shared" si="15"/>
        <v>15354</v>
      </c>
      <c r="H65" s="91">
        <f t="shared" si="20"/>
        <v>130.9</v>
      </c>
      <c r="I65" s="90">
        <f t="shared" si="16"/>
        <v>6699.46</v>
      </c>
      <c r="J65" s="114">
        <v>130.9</v>
      </c>
      <c r="K65" s="93">
        <f t="shared" si="17"/>
        <v>6699.46</v>
      </c>
      <c r="L65" s="94">
        <f t="shared" si="18"/>
        <v>169.1</v>
      </c>
      <c r="M65" s="90">
        <f t="shared" si="19"/>
        <v>8654.5400000000009</v>
      </c>
      <c r="N65" s="96">
        <f t="shared" si="21"/>
        <v>0.43633320307411749</v>
      </c>
      <c r="O65" s="26"/>
      <c r="P65" s="23">
        <f t="shared" si="0"/>
        <v>0</v>
      </c>
      <c r="Q65" s="23"/>
      <c r="R65" s="23"/>
      <c r="S65" s="23"/>
      <c r="T65" s="23"/>
      <c r="U65" s="23"/>
      <c r="V65" s="23"/>
      <c r="W65" s="23"/>
      <c r="X65" s="23"/>
      <c r="Y65" s="23"/>
      <c r="AA65" s="23"/>
      <c r="AB65" s="23"/>
      <c r="AC65" s="23"/>
      <c r="AD65" s="23"/>
      <c r="AE65" s="23"/>
      <c r="AF65" s="23"/>
      <c r="AG65" s="23"/>
      <c r="AH65" s="23"/>
    </row>
    <row r="66" spans="1:34" s="24" customFormat="1" ht="39.950000000000003" customHeight="1">
      <c r="A66" s="4" t="s">
        <v>156</v>
      </c>
      <c r="B66" s="4"/>
      <c r="C66" s="4"/>
      <c r="D66" s="4"/>
      <c r="E66" s="4"/>
      <c r="F66" s="4"/>
      <c r="G66" s="99">
        <f>SUM(G35:G65)</f>
        <v>2460134.04</v>
      </c>
      <c r="H66" s="100"/>
      <c r="I66" s="99">
        <f>SUM(I35:I65)</f>
        <v>1865678.2899999998</v>
      </c>
      <c r="J66" s="116"/>
      <c r="K66" s="99">
        <f>SUM(K35:K65)</f>
        <v>57634.49</v>
      </c>
      <c r="L66" s="102"/>
      <c r="M66" s="99">
        <f>SUM(M35:M65)</f>
        <v>594455.75000000012</v>
      </c>
      <c r="N66" s="117">
        <f t="shared" si="21"/>
        <v>0.75836448732687745</v>
      </c>
      <c r="O66" s="26"/>
      <c r="P66" s="23">
        <f t="shared" si="0"/>
        <v>0</v>
      </c>
      <c r="Q66" s="23"/>
      <c r="R66" s="23"/>
      <c r="S66" s="23"/>
      <c r="T66" s="23"/>
      <c r="U66" s="23"/>
      <c r="V66" s="23"/>
      <c r="W66" s="23"/>
      <c r="X66" s="23"/>
      <c r="Y66" s="23"/>
      <c r="AA66" s="23"/>
      <c r="AB66" s="23"/>
      <c r="AC66" s="23"/>
      <c r="AD66" s="23"/>
      <c r="AE66" s="23"/>
      <c r="AF66" s="23"/>
      <c r="AG66" s="23"/>
      <c r="AH66" s="23"/>
    </row>
    <row r="67" spans="1:34" s="24" customFormat="1" ht="39.950000000000003" customHeight="1">
      <c r="A67" s="84">
        <v>1</v>
      </c>
      <c r="B67" s="84" t="s">
        <v>157</v>
      </c>
      <c r="C67" s="104" t="s">
        <v>158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6"/>
      <c r="O67" s="26"/>
      <c r="P67" s="23">
        <f t="shared" si="0"/>
        <v>0</v>
      </c>
      <c r="Q67" s="23"/>
      <c r="R67" s="23"/>
      <c r="S67" s="23"/>
      <c r="T67" s="23"/>
      <c r="U67" s="23"/>
      <c r="V67" s="23"/>
      <c r="W67" s="23"/>
      <c r="X67" s="23"/>
      <c r="Y67" s="23"/>
      <c r="AA67" s="23"/>
      <c r="AB67" s="23"/>
      <c r="AC67" s="23"/>
      <c r="AD67" s="23"/>
      <c r="AE67" s="23"/>
      <c r="AF67" s="23"/>
      <c r="AG67" s="23"/>
      <c r="AH67" s="23"/>
    </row>
    <row r="68" spans="1:34" s="24" customFormat="1" ht="39" customHeight="1">
      <c r="A68" s="69">
        <v>1</v>
      </c>
      <c r="B68" s="69" t="s">
        <v>159</v>
      </c>
      <c r="C68" s="111" t="s">
        <v>160</v>
      </c>
      <c r="D68" s="67" t="s">
        <v>96</v>
      </c>
      <c r="E68" s="88">
        <v>932</v>
      </c>
      <c r="F68" s="113">
        <v>36.93</v>
      </c>
      <c r="G68" s="90">
        <f t="shared" ref="G68:G107" si="22">ROUND(E68*F68,2)</f>
        <v>34418.76</v>
      </c>
      <c r="H68" s="91">
        <f t="shared" ref="H68:H107" si="23">P68+J68</f>
        <v>134.63999999999999</v>
      </c>
      <c r="I68" s="90">
        <f t="shared" ref="I68:I107" si="24">ROUND(H68*F68,2)</f>
        <v>4972.26</v>
      </c>
      <c r="J68" s="101"/>
      <c r="K68" s="93">
        <f t="shared" ref="K68:K107" si="25">ROUND(J68*F68,2)</f>
        <v>0</v>
      </c>
      <c r="L68" s="94">
        <f t="shared" ref="L68:L107" si="26">E68-H68</f>
        <v>797.36</v>
      </c>
      <c r="M68" s="90">
        <f t="shared" ref="M68:M107" si="27">ROUND(G68-I68,2)</f>
        <v>29446.5</v>
      </c>
      <c r="N68" s="96">
        <f t="shared" ref="N68:N77" si="28">IF(G68=0,"",I68/G68)</f>
        <v>0.14446365877213474</v>
      </c>
      <c r="O68" s="26"/>
      <c r="P68" s="23">
        <f t="shared" si="0"/>
        <v>134.63999999999999</v>
      </c>
      <c r="Q68" s="23"/>
      <c r="R68" s="23"/>
      <c r="S68" s="23"/>
      <c r="T68" s="23"/>
      <c r="U68" s="23"/>
      <c r="V68" s="23"/>
      <c r="W68" s="23"/>
      <c r="X68" s="23"/>
      <c r="Y68" s="23"/>
      <c r="AA68" s="23"/>
      <c r="AB68" s="23"/>
      <c r="AC68" s="23"/>
      <c r="AD68" s="23">
        <v>107.8</v>
      </c>
      <c r="AE68" s="23">
        <v>26.84</v>
      </c>
      <c r="AF68" s="23"/>
      <c r="AG68" s="23"/>
      <c r="AH68" s="23"/>
    </row>
    <row r="69" spans="1:34" s="24" customFormat="1" ht="39.950000000000003" customHeight="1">
      <c r="A69" s="69">
        <v>1</v>
      </c>
      <c r="B69" s="69" t="s">
        <v>161</v>
      </c>
      <c r="C69" s="111" t="s">
        <v>162</v>
      </c>
      <c r="D69" s="67" t="s">
        <v>96</v>
      </c>
      <c r="E69" s="88">
        <v>932</v>
      </c>
      <c r="F69" s="113">
        <v>6.16</v>
      </c>
      <c r="G69" s="90">
        <f t="shared" si="22"/>
        <v>5741.12</v>
      </c>
      <c r="H69" s="91">
        <f t="shared" si="23"/>
        <v>140.52999999999997</v>
      </c>
      <c r="I69" s="90">
        <f t="shared" si="24"/>
        <v>865.66</v>
      </c>
      <c r="J69" s="101"/>
      <c r="K69" s="93">
        <f t="shared" si="25"/>
        <v>0</v>
      </c>
      <c r="L69" s="94">
        <f t="shared" si="26"/>
        <v>791.47</v>
      </c>
      <c r="M69" s="90">
        <f t="shared" si="27"/>
        <v>4875.46</v>
      </c>
      <c r="N69" s="96">
        <f t="shared" si="28"/>
        <v>0.15078242572877765</v>
      </c>
      <c r="O69" s="26"/>
      <c r="P69" s="23">
        <f t="shared" si="0"/>
        <v>140.52999999999997</v>
      </c>
      <c r="Q69" s="23"/>
      <c r="R69" s="23"/>
      <c r="S69" s="23"/>
      <c r="T69" s="23"/>
      <c r="U69" s="23"/>
      <c r="V69" s="23"/>
      <c r="W69" s="23"/>
      <c r="X69" s="23"/>
      <c r="Y69" s="23"/>
      <c r="AA69" s="23"/>
      <c r="AB69" s="23"/>
      <c r="AC69" s="23"/>
      <c r="AD69" s="23">
        <v>107.8</v>
      </c>
      <c r="AE69" s="23">
        <v>26.84</v>
      </c>
      <c r="AF69" s="23"/>
      <c r="AG69" s="23">
        <v>5.89</v>
      </c>
      <c r="AH69" s="23"/>
    </row>
    <row r="70" spans="1:34" s="24" customFormat="1" ht="39.950000000000003" customHeight="1">
      <c r="A70" s="139">
        <v>1</v>
      </c>
      <c r="B70" s="139" t="s">
        <v>163</v>
      </c>
      <c r="C70" s="86" t="s">
        <v>105</v>
      </c>
      <c r="D70" s="87" t="s">
        <v>96</v>
      </c>
      <c r="E70" s="97">
        <v>15299.26</v>
      </c>
      <c r="F70" s="89">
        <v>3.75</v>
      </c>
      <c r="G70" s="95">
        <f t="shared" si="22"/>
        <v>57372.23</v>
      </c>
      <c r="H70" s="91">
        <f t="shared" si="23"/>
        <v>11209.63</v>
      </c>
      <c r="I70" s="95">
        <f t="shared" si="24"/>
        <v>42036.11</v>
      </c>
      <c r="J70" s="118">
        <v>1432.47</v>
      </c>
      <c r="K70" s="93">
        <f t="shared" si="25"/>
        <v>5371.76</v>
      </c>
      <c r="L70" s="126">
        <f t="shared" si="26"/>
        <v>4089.630000000001</v>
      </c>
      <c r="M70" s="95">
        <f t="shared" si="27"/>
        <v>15336.12</v>
      </c>
      <c r="N70" s="140">
        <f t="shared" si="28"/>
        <v>0.7326908854684574</v>
      </c>
      <c r="O70" s="26"/>
      <c r="P70" s="23">
        <f t="shared" si="0"/>
        <v>9777.16</v>
      </c>
      <c r="Q70" s="23"/>
      <c r="R70" s="23"/>
      <c r="S70" s="23">
        <v>521.5</v>
      </c>
      <c r="T70" s="23">
        <v>848</v>
      </c>
      <c r="U70" s="23"/>
      <c r="V70" s="23">
        <v>-1369.5</v>
      </c>
      <c r="W70" s="23">
        <v>1170.5</v>
      </c>
      <c r="X70" s="23">
        <v>338.37</v>
      </c>
      <c r="Y70" s="23">
        <v>1206.08</v>
      </c>
      <c r="Z70" s="24">
        <v>942.26</v>
      </c>
      <c r="AA70" s="23">
        <v>419.71</v>
      </c>
      <c r="AB70" s="23">
        <v>370.16</v>
      </c>
      <c r="AC70" s="23"/>
      <c r="AD70" s="23"/>
      <c r="AE70" s="23">
        <v>325.41000000000003</v>
      </c>
      <c r="AF70" s="23">
        <v>1472.29</v>
      </c>
      <c r="AG70" s="23">
        <v>2200.54</v>
      </c>
      <c r="AH70" s="23">
        <v>1331.84</v>
      </c>
    </row>
    <row r="71" spans="1:34" s="24" customFormat="1" ht="39.950000000000003" customHeight="1">
      <c r="A71" s="139">
        <v>1</v>
      </c>
      <c r="B71" s="139" t="s">
        <v>164</v>
      </c>
      <c r="C71" s="86" t="s">
        <v>109</v>
      </c>
      <c r="D71" s="87" t="s">
        <v>110</v>
      </c>
      <c r="E71" s="97">
        <v>17362</v>
      </c>
      <c r="F71" s="89">
        <v>2.9</v>
      </c>
      <c r="G71" s="95">
        <f t="shared" si="22"/>
        <v>50349.8</v>
      </c>
      <c r="H71" s="91">
        <f t="shared" si="23"/>
        <v>11209.63</v>
      </c>
      <c r="I71" s="95">
        <f t="shared" si="24"/>
        <v>32507.93</v>
      </c>
      <c r="J71" s="118">
        <v>1432.47</v>
      </c>
      <c r="K71" s="93">
        <f t="shared" si="25"/>
        <v>4154.16</v>
      </c>
      <c r="L71" s="126">
        <f t="shared" si="26"/>
        <v>6152.3700000000008</v>
      </c>
      <c r="M71" s="95">
        <f t="shared" si="27"/>
        <v>17841.87</v>
      </c>
      <c r="N71" s="140">
        <f t="shared" si="28"/>
        <v>0.64564169073164146</v>
      </c>
      <c r="O71" s="26"/>
      <c r="P71" s="23">
        <f t="shared" si="0"/>
        <v>9777.16</v>
      </c>
      <c r="Q71" s="23"/>
      <c r="R71" s="23"/>
      <c r="S71" s="23">
        <v>516</v>
      </c>
      <c r="T71" s="23">
        <v>848</v>
      </c>
      <c r="U71" s="23"/>
      <c r="V71" s="23">
        <v>-1364</v>
      </c>
      <c r="W71" s="23">
        <v>1170.5</v>
      </c>
      <c r="X71" s="23">
        <v>338.37</v>
      </c>
      <c r="Y71" s="23">
        <v>1206.08</v>
      </c>
      <c r="Z71" s="24">
        <v>942.26</v>
      </c>
      <c r="AA71" s="23">
        <v>419.71</v>
      </c>
      <c r="AB71" s="23">
        <v>370.16</v>
      </c>
      <c r="AC71" s="23"/>
      <c r="AD71" s="23"/>
      <c r="AE71" s="23">
        <v>325.41000000000003</v>
      </c>
      <c r="AF71" s="23">
        <v>1472.29</v>
      </c>
      <c r="AG71" s="23">
        <v>2200.54</v>
      </c>
      <c r="AH71" s="23">
        <v>1331.84</v>
      </c>
    </row>
    <row r="72" spans="1:34" s="24" customFormat="1" ht="39.950000000000003" customHeight="1">
      <c r="A72" s="69">
        <v>1</v>
      </c>
      <c r="B72" s="69" t="s">
        <v>165</v>
      </c>
      <c r="C72" s="111" t="s">
        <v>166</v>
      </c>
      <c r="D72" s="67" t="s">
        <v>110</v>
      </c>
      <c r="E72" s="88">
        <v>14468.33</v>
      </c>
      <c r="F72" s="113">
        <v>0.98</v>
      </c>
      <c r="G72" s="90">
        <f t="shared" si="22"/>
        <v>14178.96</v>
      </c>
      <c r="H72" s="91">
        <f t="shared" si="23"/>
        <v>0</v>
      </c>
      <c r="I72" s="90">
        <f t="shared" si="24"/>
        <v>0</v>
      </c>
      <c r="J72" s="141"/>
      <c r="K72" s="142">
        <f t="shared" si="25"/>
        <v>0</v>
      </c>
      <c r="L72" s="94">
        <f t="shared" si="26"/>
        <v>14468.33</v>
      </c>
      <c r="M72" s="90">
        <f t="shared" si="27"/>
        <v>14178.96</v>
      </c>
      <c r="N72" s="96">
        <f t="shared" si="28"/>
        <v>0</v>
      </c>
      <c r="O72" s="26"/>
      <c r="P72" s="23">
        <f t="shared" si="0"/>
        <v>0</v>
      </c>
      <c r="Q72" s="23"/>
      <c r="R72" s="23"/>
      <c r="S72" s="23"/>
      <c r="T72" s="23"/>
      <c r="U72" s="23">
        <v>14468.33</v>
      </c>
      <c r="V72" s="23">
        <v>-14468.33</v>
      </c>
      <c r="W72" s="23"/>
      <c r="X72" s="23"/>
      <c r="Y72" s="23"/>
      <c r="AA72" s="23"/>
      <c r="AB72" s="23"/>
      <c r="AC72" s="23"/>
      <c r="AD72" s="23"/>
      <c r="AE72" s="23"/>
      <c r="AF72" s="23"/>
      <c r="AG72" s="23"/>
      <c r="AH72" s="23"/>
    </row>
    <row r="73" spans="1:34" s="24" customFormat="1" ht="39.950000000000003" customHeight="1">
      <c r="A73" s="69">
        <v>1</v>
      </c>
      <c r="B73" s="69" t="s">
        <v>167</v>
      </c>
      <c r="C73" s="111" t="s">
        <v>168</v>
      </c>
      <c r="D73" s="67" t="s">
        <v>110</v>
      </c>
      <c r="E73" s="88">
        <v>19291.2</v>
      </c>
      <c r="F73" s="113">
        <v>0.77</v>
      </c>
      <c r="G73" s="90">
        <f t="shared" si="22"/>
        <v>14854.22</v>
      </c>
      <c r="H73" s="91">
        <f t="shared" si="23"/>
        <v>0</v>
      </c>
      <c r="I73" s="90">
        <f t="shared" si="24"/>
        <v>0</v>
      </c>
      <c r="J73" s="143"/>
      <c r="K73" s="93">
        <f t="shared" si="25"/>
        <v>0</v>
      </c>
      <c r="L73" s="94">
        <f t="shared" si="26"/>
        <v>19291.2</v>
      </c>
      <c r="M73" s="90">
        <f t="shared" si="27"/>
        <v>14854.22</v>
      </c>
      <c r="N73" s="96">
        <f t="shared" si="28"/>
        <v>0</v>
      </c>
      <c r="O73" s="26"/>
      <c r="P73" s="23">
        <f t="shared" si="0"/>
        <v>0</v>
      </c>
      <c r="Q73" s="23"/>
      <c r="R73" s="23"/>
      <c r="S73" s="23"/>
      <c r="T73" s="23"/>
      <c r="U73" s="23"/>
      <c r="V73" s="23"/>
      <c r="W73" s="23"/>
      <c r="X73" s="23"/>
      <c r="Y73" s="23"/>
      <c r="AA73" s="23"/>
      <c r="AB73" s="23"/>
      <c r="AC73" s="23"/>
      <c r="AD73" s="23"/>
      <c r="AE73" s="23"/>
      <c r="AF73" s="23"/>
      <c r="AG73" s="23"/>
      <c r="AH73" s="23"/>
    </row>
    <row r="74" spans="1:34" s="24" customFormat="1" ht="39.75" customHeight="1">
      <c r="A74" s="69">
        <v>1</v>
      </c>
      <c r="B74" s="69" t="s">
        <v>169</v>
      </c>
      <c r="C74" s="111" t="s">
        <v>170</v>
      </c>
      <c r="D74" s="67" t="s">
        <v>74</v>
      </c>
      <c r="E74" s="88">
        <v>50997.53</v>
      </c>
      <c r="F74" s="113">
        <v>9.18</v>
      </c>
      <c r="G74" s="90">
        <f t="shared" si="22"/>
        <v>468157.33</v>
      </c>
      <c r="H74" s="91">
        <f t="shared" si="23"/>
        <v>38299.750000000007</v>
      </c>
      <c r="I74" s="90">
        <f t="shared" si="24"/>
        <v>351591.71</v>
      </c>
      <c r="J74" s="118">
        <v>2366.86</v>
      </c>
      <c r="K74" s="93">
        <f t="shared" si="25"/>
        <v>21727.77</v>
      </c>
      <c r="L74" s="94">
        <f t="shared" si="26"/>
        <v>12697.779999999992</v>
      </c>
      <c r="M74" s="90">
        <f t="shared" si="27"/>
        <v>116565.62</v>
      </c>
      <c r="N74" s="96">
        <f t="shared" si="28"/>
        <v>0.75101186603230163</v>
      </c>
      <c r="O74" s="119"/>
      <c r="P74" s="23">
        <f t="shared" si="0"/>
        <v>35932.890000000007</v>
      </c>
      <c r="Q74" s="23"/>
      <c r="R74" s="23"/>
      <c r="S74" s="23"/>
      <c r="T74" s="23"/>
      <c r="U74" s="23">
        <v>4452</v>
      </c>
      <c r="V74" s="23">
        <v>-2723</v>
      </c>
      <c r="W74" s="23">
        <v>2929.91</v>
      </c>
      <c r="X74" s="23">
        <v>3972.23</v>
      </c>
      <c r="Y74" s="23">
        <v>9423.65</v>
      </c>
      <c r="Z74" s="24">
        <v>4080.32</v>
      </c>
      <c r="AA74" s="23">
        <v>4784.54</v>
      </c>
      <c r="AB74" s="23">
        <v>4626.8900000000003</v>
      </c>
      <c r="AC74" s="23"/>
      <c r="AD74" s="23">
        <v>1212.0899999999999</v>
      </c>
      <c r="AE74" s="23">
        <v>1571.71</v>
      </c>
      <c r="AF74" s="23"/>
      <c r="AG74" s="23">
        <v>207.01</v>
      </c>
      <c r="AH74" s="23">
        <v>1395.54</v>
      </c>
    </row>
    <row r="75" spans="1:34" s="24" customFormat="1" ht="39.75" customHeight="1">
      <c r="A75" s="139">
        <v>1</v>
      </c>
      <c r="B75" s="139" t="s">
        <v>171</v>
      </c>
      <c r="C75" s="86" t="s">
        <v>172</v>
      </c>
      <c r="D75" s="87" t="s">
        <v>96</v>
      </c>
      <c r="E75" s="97">
        <v>7139.65</v>
      </c>
      <c r="F75" s="89">
        <v>37.21</v>
      </c>
      <c r="G75" s="95">
        <f t="shared" si="22"/>
        <v>265666.38</v>
      </c>
      <c r="H75" s="97">
        <f t="shared" si="23"/>
        <v>6387.54</v>
      </c>
      <c r="I75" s="95">
        <f t="shared" si="24"/>
        <v>237680.36</v>
      </c>
      <c r="J75" s="118">
        <v>324.7</v>
      </c>
      <c r="K75" s="93">
        <f t="shared" si="25"/>
        <v>12082.09</v>
      </c>
      <c r="L75" s="126">
        <f t="shared" si="26"/>
        <v>752.10999999999967</v>
      </c>
      <c r="M75" s="95">
        <f t="shared" si="27"/>
        <v>27986.02</v>
      </c>
      <c r="N75" s="144">
        <f t="shared" si="28"/>
        <v>0.89465727654361071</v>
      </c>
      <c r="O75" s="145"/>
      <c r="P75" s="23">
        <f t="shared" si="0"/>
        <v>6062.84</v>
      </c>
      <c r="Q75" s="23"/>
      <c r="R75" s="23"/>
      <c r="S75" s="23"/>
      <c r="T75" s="23"/>
      <c r="U75" s="23">
        <v>890.4</v>
      </c>
      <c r="V75" s="23">
        <v>-544.6</v>
      </c>
      <c r="W75" s="23"/>
      <c r="X75" s="23">
        <v>597.29999999999995</v>
      </c>
      <c r="Y75" s="23">
        <v>1352.76</v>
      </c>
      <c r="Z75" s="24">
        <v>320.14</v>
      </c>
      <c r="AA75" s="23">
        <v>736.01</v>
      </c>
      <c r="AB75" s="23">
        <v>925.38</v>
      </c>
      <c r="AC75" s="23"/>
      <c r="AD75" s="23">
        <v>242.42</v>
      </c>
      <c r="AE75" s="23">
        <v>314.33999999999997</v>
      </c>
      <c r="AF75" s="23">
        <v>273.41000000000099</v>
      </c>
      <c r="AG75" s="23">
        <v>694.88</v>
      </c>
      <c r="AH75" s="23">
        <v>260.39999999999998</v>
      </c>
    </row>
    <row r="76" spans="1:34" s="24" customFormat="1" ht="39.950000000000003" customHeight="1">
      <c r="A76" s="69">
        <v>1</v>
      </c>
      <c r="B76" s="69" t="s">
        <v>173</v>
      </c>
      <c r="C76" s="111" t="s">
        <v>174</v>
      </c>
      <c r="D76" s="67" t="s">
        <v>96</v>
      </c>
      <c r="E76" s="88">
        <v>1529.92</v>
      </c>
      <c r="F76" s="113">
        <v>90.12</v>
      </c>
      <c r="G76" s="90">
        <f t="shared" si="22"/>
        <v>137876.39000000001</v>
      </c>
      <c r="H76" s="91">
        <f t="shared" si="23"/>
        <v>15.45</v>
      </c>
      <c r="I76" s="90">
        <f t="shared" si="24"/>
        <v>1392.35</v>
      </c>
      <c r="J76" s="101"/>
      <c r="K76" s="93">
        <f t="shared" si="25"/>
        <v>0</v>
      </c>
      <c r="L76" s="94">
        <f t="shared" si="26"/>
        <v>1514.47</v>
      </c>
      <c r="M76" s="90">
        <f t="shared" si="27"/>
        <v>136484.04</v>
      </c>
      <c r="N76" s="96">
        <f t="shared" si="28"/>
        <v>1.0098538263150056E-2</v>
      </c>
      <c r="O76" s="26"/>
      <c r="P76" s="23">
        <f t="shared" ref="P76:P139" si="29">SUM(Q76:AH76)</f>
        <v>15.45</v>
      </c>
      <c r="Q76" s="23"/>
      <c r="R76" s="23"/>
      <c r="S76" s="23"/>
      <c r="T76" s="23"/>
      <c r="U76" s="23"/>
      <c r="V76" s="23"/>
      <c r="W76" s="23"/>
      <c r="X76" s="23"/>
      <c r="Y76" s="23"/>
      <c r="AA76" s="23"/>
      <c r="AB76" s="23"/>
      <c r="AC76" s="23"/>
      <c r="AD76" s="23"/>
      <c r="AE76" s="23"/>
      <c r="AF76" s="23"/>
      <c r="AG76" s="23">
        <v>15.45</v>
      </c>
      <c r="AH76" s="23"/>
    </row>
    <row r="77" spans="1:34" s="24" customFormat="1" ht="39.950000000000003" customHeight="1">
      <c r="A77" s="69">
        <v>1</v>
      </c>
      <c r="B77" s="69" t="s">
        <v>175</v>
      </c>
      <c r="C77" s="111" t="s">
        <v>176</v>
      </c>
      <c r="D77" s="67" t="s">
        <v>96</v>
      </c>
      <c r="E77" s="88">
        <v>10199.51</v>
      </c>
      <c r="F77" s="113">
        <v>99.82</v>
      </c>
      <c r="G77" s="90">
        <f t="shared" si="22"/>
        <v>1018115.09</v>
      </c>
      <c r="H77" s="91">
        <f t="shared" si="23"/>
        <v>7488.6400000000012</v>
      </c>
      <c r="I77" s="90">
        <f t="shared" si="24"/>
        <v>747516.04</v>
      </c>
      <c r="J77" s="118">
        <v>411.52</v>
      </c>
      <c r="K77" s="93">
        <f t="shared" si="25"/>
        <v>41077.93</v>
      </c>
      <c r="L77" s="94">
        <f t="shared" si="26"/>
        <v>2710.869999999999</v>
      </c>
      <c r="M77" s="90">
        <f t="shared" si="27"/>
        <v>270599.05</v>
      </c>
      <c r="N77" s="96">
        <f t="shared" si="28"/>
        <v>0.73421565728880422</v>
      </c>
      <c r="O77" s="26"/>
      <c r="P77" s="23">
        <f t="shared" si="29"/>
        <v>7077.1200000000017</v>
      </c>
      <c r="Q77" s="23"/>
      <c r="R77" s="23"/>
      <c r="S77" s="23"/>
      <c r="T77" s="23"/>
      <c r="U77" s="23">
        <v>890.4</v>
      </c>
      <c r="V77" s="23">
        <v>-544.6</v>
      </c>
      <c r="W77" s="23">
        <v>585.98</v>
      </c>
      <c r="X77" s="23">
        <v>597.29999999999995</v>
      </c>
      <c r="Y77" s="23">
        <v>1352.76</v>
      </c>
      <c r="Z77" s="24">
        <v>816.06</v>
      </c>
      <c r="AA77" s="23">
        <v>956.91</v>
      </c>
      <c r="AB77" s="23">
        <v>925.38</v>
      </c>
      <c r="AC77" s="23"/>
      <c r="AD77" s="23">
        <v>242.42</v>
      </c>
      <c r="AE77" s="23">
        <v>314.33999999999997</v>
      </c>
      <c r="AF77" s="23">
        <v>394.06</v>
      </c>
      <c r="AG77" s="23">
        <v>22.97</v>
      </c>
      <c r="AH77" s="23">
        <v>523.14</v>
      </c>
    </row>
    <row r="78" spans="1:34" s="24" customFormat="1" ht="39.950000000000003" customHeight="1">
      <c r="A78" s="69">
        <v>1</v>
      </c>
      <c r="B78" s="69" t="s">
        <v>177</v>
      </c>
      <c r="C78" s="111" t="s">
        <v>178</v>
      </c>
      <c r="D78" s="67" t="s">
        <v>96</v>
      </c>
      <c r="E78" s="88">
        <v>0</v>
      </c>
      <c r="F78" s="113">
        <v>127.65</v>
      </c>
      <c r="G78" s="90">
        <f t="shared" si="22"/>
        <v>0</v>
      </c>
      <c r="H78" s="91">
        <f t="shared" si="23"/>
        <v>0</v>
      </c>
      <c r="I78" s="90">
        <f t="shared" si="24"/>
        <v>0</v>
      </c>
      <c r="J78" s="143"/>
      <c r="K78" s="93">
        <f t="shared" si="25"/>
        <v>0</v>
      </c>
      <c r="L78" s="94">
        <f t="shared" si="26"/>
        <v>0</v>
      </c>
      <c r="M78" s="90">
        <f t="shared" si="27"/>
        <v>0</v>
      </c>
      <c r="N78" s="96">
        <v>0</v>
      </c>
      <c r="O78" s="26"/>
      <c r="P78" s="23">
        <f t="shared" si="29"/>
        <v>0</v>
      </c>
      <c r="Q78" s="23"/>
      <c r="R78" s="23"/>
      <c r="S78" s="23"/>
      <c r="T78" s="23"/>
      <c r="U78" s="23"/>
      <c r="V78" s="23"/>
      <c r="W78" s="23"/>
      <c r="X78" s="23"/>
      <c r="Y78" s="23"/>
      <c r="AA78" s="23"/>
      <c r="AB78" s="23"/>
      <c r="AC78" s="23"/>
      <c r="AD78" s="23"/>
      <c r="AE78" s="23"/>
      <c r="AF78" s="23"/>
      <c r="AG78" s="23"/>
      <c r="AH78" s="23"/>
    </row>
    <row r="79" spans="1:34" s="24" customFormat="1" ht="39.950000000000003" customHeight="1">
      <c r="A79" s="69">
        <v>1</v>
      </c>
      <c r="B79" s="69" t="s">
        <v>179</v>
      </c>
      <c r="C79" s="111" t="s">
        <v>180</v>
      </c>
      <c r="D79" s="67" t="s">
        <v>96</v>
      </c>
      <c r="E79" s="88">
        <v>3059.85</v>
      </c>
      <c r="F79" s="113">
        <v>90</v>
      </c>
      <c r="G79" s="90">
        <f t="shared" si="22"/>
        <v>275386.5</v>
      </c>
      <c r="H79" s="91">
        <f t="shared" si="23"/>
        <v>0</v>
      </c>
      <c r="I79" s="90">
        <f t="shared" si="24"/>
        <v>0</v>
      </c>
      <c r="J79" s="143"/>
      <c r="K79" s="93">
        <f t="shared" si="25"/>
        <v>0</v>
      </c>
      <c r="L79" s="94">
        <f t="shared" si="26"/>
        <v>3059.85</v>
      </c>
      <c r="M79" s="90">
        <f t="shared" si="27"/>
        <v>275386.5</v>
      </c>
      <c r="N79" s="96">
        <f t="shared" ref="N79:N108" si="30">IF(G79=0,"",I79/G79)</f>
        <v>0</v>
      </c>
      <c r="O79" s="146"/>
      <c r="P79" s="23">
        <f t="shared" si="29"/>
        <v>0</v>
      </c>
      <c r="Q79" s="23"/>
      <c r="R79" s="23"/>
      <c r="S79" s="23"/>
      <c r="T79" s="23"/>
      <c r="U79" s="23"/>
      <c r="V79" s="23"/>
      <c r="W79" s="23"/>
      <c r="X79" s="23"/>
      <c r="Y79" s="23"/>
      <c r="AA79" s="23"/>
      <c r="AB79" s="23"/>
      <c r="AC79" s="23"/>
      <c r="AD79" s="23"/>
      <c r="AE79" s="23"/>
      <c r="AF79" s="23"/>
      <c r="AG79" s="23"/>
      <c r="AH79" s="23"/>
    </row>
    <row r="80" spans="1:34" s="24" customFormat="1" ht="39.950000000000003" customHeight="1">
      <c r="A80" s="69">
        <v>1</v>
      </c>
      <c r="B80" s="69" t="s">
        <v>181</v>
      </c>
      <c r="C80" s="111" t="s">
        <v>182</v>
      </c>
      <c r="D80" s="67" t="s">
        <v>96</v>
      </c>
      <c r="E80" s="88">
        <v>15006.8251</v>
      </c>
      <c r="F80" s="113">
        <v>100</v>
      </c>
      <c r="G80" s="90">
        <f t="shared" si="22"/>
        <v>1500682.51</v>
      </c>
      <c r="H80" s="91">
        <f t="shared" si="23"/>
        <v>5066.5824999999995</v>
      </c>
      <c r="I80" s="90">
        <f t="shared" si="24"/>
        <v>506658.25</v>
      </c>
      <c r="J80" s="101"/>
      <c r="K80" s="93">
        <f t="shared" si="25"/>
        <v>0</v>
      </c>
      <c r="L80" s="94">
        <f t="shared" si="26"/>
        <v>9940.2426000000014</v>
      </c>
      <c r="M80" s="90">
        <f t="shared" si="27"/>
        <v>994024.26</v>
      </c>
      <c r="N80" s="108">
        <f t="shared" si="30"/>
        <v>0.337618547976547</v>
      </c>
      <c r="O80" s="26"/>
      <c r="P80" s="23">
        <f t="shared" si="29"/>
        <v>5066.5824999999995</v>
      </c>
      <c r="Q80" s="23"/>
      <c r="R80" s="23"/>
      <c r="S80" s="23">
        <f>453.7+0.004</f>
        <v>453.70400000000001</v>
      </c>
      <c r="T80" s="23">
        <f>653.5+0.0045</f>
        <v>653.50450000000001</v>
      </c>
      <c r="U80" s="23"/>
      <c r="V80" s="23"/>
      <c r="W80" s="23"/>
      <c r="X80" s="23"/>
      <c r="Y80" s="23"/>
      <c r="Z80" s="24">
        <f>1239.82-0.2</f>
        <v>1239.6199999999999</v>
      </c>
      <c r="AA80" s="23">
        <f>909.74+0.004</f>
        <v>909.74400000000003</v>
      </c>
      <c r="AB80" s="23">
        <v>115.31</v>
      </c>
      <c r="AC80" s="23"/>
      <c r="AD80" s="23"/>
      <c r="AE80" s="23"/>
      <c r="AF80" s="23">
        <v>433.02</v>
      </c>
      <c r="AG80" s="23">
        <v>706.98</v>
      </c>
      <c r="AH80" s="23">
        <v>554.70000000000005</v>
      </c>
    </row>
    <row r="81" spans="1:34" s="24" customFormat="1" ht="39.950000000000003" customHeight="1">
      <c r="A81" s="69">
        <v>1</v>
      </c>
      <c r="B81" s="69" t="s">
        <v>183</v>
      </c>
      <c r="C81" s="111" t="s">
        <v>184</v>
      </c>
      <c r="D81" s="67" t="s">
        <v>74</v>
      </c>
      <c r="E81" s="88">
        <v>50997.53</v>
      </c>
      <c r="F81" s="113">
        <v>4</v>
      </c>
      <c r="G81" s="90">
        <f t="shared" si="22"/>
        <v>203990.12</v>
      </c>
      <c r="H81" s="91">
        <f t="shared" si="23"/>
        <v>32989.68</v>
      </c>
      <c r="I81" s="90">
        <f t="shared" si="24"/>
        <v>131958.72</v>
      </c>
      <c r="J81" s="118">
        <v>2133.0700000000002</v>
      </c>
      <c r="K81" s="93">
        <f t="shared" si="25"/>
        <v>8532.2800000000007</v>
      </c>
      <c r="L81" s="94">
        <f t="shared" si="26"/>
        <v>18007.849999999999</v>
      </c>
      <c r="M81" s="90">
        <f t="shared" si="27"/>
        <v>72031.399999999994</v>
      </c>
      <c r="N81" s="96">
        <f t="shared" si="30"/>
        <v>0.64688780025228676</v>
      </c>
      <c r="O81" s="26"/>
      <c r="P81" s="23">
        <f t="shared" si="29"/>
        <v>30856.609999999997</v>
      </c>
      <c r="Q81" s="23"/>
      <c r="R81" s="23"/>
      <c r="S81" s="23"/>
      <c r="T81" s="23"/>
      <c r="U81" s="23"/>
      <c r="V81" s="23">
        <v>1458.62</v>
      </c>
      <c r="W81" s="23">
        <v>2639.29</v>
      </c>
      <c r="X81" s="23">
        <v>2728.44</v>
      </c>
      <c r="Y81" s="23">
        <v>6188.83</v>
      </c>
      <c r="Z81" s="24">
        <v>3708.91</v>
      </c>
      <c r="AA81" s="23">
        <v>3320.05</v>
      </c>
      <c r="AB81" s="23">
        <v>1411.71</v>
      </c>
      <c r="AC81" s="23">
        <v>3835.63</v>
      </c>
      <c r="AD81" s="23">
        <v>1212.0899999999999</v>
      </c>
      <c r="AE81" s="23">
        <v>1393.42</v>
      </c>
      <c r="AF81" s="23">
        <v>601.18999999999903</v>
      </c>
      <c r="AG81" s="23"/>
      <c r="AH81" s="23">
        <v>2358.4299999999998</v>
      </c>
    </row>
    <row r="82" spans="1:34" s="24" customFormat="1" ht="39.950000000000003" customHeight="1">
      <c r="A82" s="69">
        <v>1</v>
      </c>
      <c r="B82" s="69" t="s">
        <v>185</v>
      </c>
      <c r="C82" s="111" t="s">
        <v>186</v>
      </c>
      <c r="D82" s="67" t="s">
        <v>74</v>
      </c>
      <c r="E82" s="88">
        <v>101995.06</v>
      </c>
      <c r="F82" s="113">
        <v>2.5</v>
      </c>
      <c r="G82" s="90">
        <f t="shared" si="22"/>
        <v>254987.65</v>
      </c>
      <c r="H82" s="91">
        <f t="shared" si="23"/>
        <v>52751.97</v>
      </c>
      <c r="I82" s="90">
        <f t="shared" si="24"/>
        <v>131879.93</v>
      </c>
      <c r="J82" s="118">
        <v>19767.86</v>
      </c>
      <c r="K82" s="93">
        <f t="shared" si="25"/>
        <v>49419.65</v>
      </c>
      <c r="L82" s="94">
        <f t="shared" si="26"/>
        <v>49243.09</v>
      </c>
      <c r="M82" s="90">
        <f t="shared" si="27"/>
        <v>123107.72</v>
      </c>
      <c r="N82" s="96">
        <f t="shared" si="30"/>
        <v>0.51720124484460328</v>
      </c>
      <c r="O82" s="26"/>
      <c r="P82" s="23">
        <f t="shared" si="29"/>
        <v>32984.11</v>
      </c>
      <c r="Q82" s="23"/>
      <c r="R82" s="23"/>
      <c r="S82" s="23"/>
      <c r="T82" s="23"/>
      <c r="U82" s="23"/>
      <c r="V82" s="23">
        <v>1458.62</v>
      </c>
      <c r="W82" s="23">
        <v>2639.29</v>
      </c>
      <c r="X82" s="23">
        <v>2728.44</v>
      </c>
      <c r="Y82" s="23">
        <v>6188.83</v>
      </c>
      <c r="Z82" s="24">
        <v>3708.91</v>
      </c>
      <c r="AA82" s="23">
        <v>3320.05</v>
      </c>
      <c r="AB82" s="23">
        <v>1411.71</v>
      </c>
      <c r="AC82" s="23">
        <v>5963.21</v>
      </c>
      <c r="AD82" s="23">
        <v>1212.0899999999999</v>
      </c>
      <c r="AE82" s="23">
        <v>1393.42</v>
      </c>
      <c r="AF82" s="23">
        <v>601.11</v>
      </c>
      <c r="AG82" s="23"/>
      <c r="AH82" s="23">
        <v>2358.4299999999998</v>
      </c>
    </row>
    <row r="83" spans="1:34" s="24" customFormat="1" ht="39.950000000000003" customHeight="1">
      <c r="A83" s="69">
        <v>1</v>
      </c>
      <c r="B83" s="69" t="s">
        <v>187</v>
      </c>
      <c r="C83" s="111" t="s">
        <v>188</v>
      </c>
      <c r="D83" s="67" t="s">
        <v>96</v>
      </c>
      <c r="E83" s="88">
        <v>2039.9</v>
      </c>
      <c r="F83" s="113">
        <v>580.85</v>
      </c>
      <c r="G83" s="90">
        <f t="shared" si="22"/>
        <v>1184875.92</v>
      </c>
      <c r="H83" s="91">
        <f t="shared" si="23"/>
        <v>1297.04</v>
      </c>
      <c r="I83" s="90">
        <f t="shared" si="24"/>
        <v>753385.68</v>
      </c>
      <c r="J83" s="118">
        <v>62.77</v>
      </c>
      <c r="K83" s="93">
        <f t="shared" si="25"/>
        <v>36459.949999999997</v>
      </c>
      <c r="L83" s="94">
        <f t="shared" si="26"/>
        <v>742.86000000000013</v>
      </c>
      <c r="M83" s="90">
        <f t="shared" si="27"/>
        <v>431490.24</v>
      </c>
      <c r="N83" s="96">
        <f t="shared" si="30"/>
        <v>0.63583508389637966</v>
      </c>
      <c r="O83" s="26"/>
      <c r="P83" s="23">
        <f t="shared" si="29"/>
        <v>1234.27</v>
      </c>
      <c r="Q83" s="23"/>
      <c r="R83" s="23"/>
      <c r="S83" s="23"/>
      <c r="T83" s="23"/>
      <c r="U83" s="23"/>
      <c r="V83" s="23">
        <v>58.34</v>
      </c>
      <c r="W83" s="23">
        <v>105.58</v>
      </c>
      <c r="X83" s="23">
        <v>109.14</v>
      </c>
      <c r="Y83" s="23">
        <v>247.55</v>
      </c>
      <c r="Z83" s="24">
        <v>148.36000000000001</v>
      </c>
      <c r="AA83" s="23">
        <v>132.80000000000001</v>
      </c>
      <c r="AB83" s="23">
        <v>56.47</v>
      </c>
      <c r="AC83" s="23">
        <v>153.43</v>
      </c>
      <c r="AD83" s="23">
        <v>48.48</v>
      </c>
      <c r="AE83" s="23">
        <v>55.74</v>
      </c>
      <c r="AF83" s="23">
        <v>24.04</v>
      </c>
      <c r="AG83" s="23"/>
      <c r="AH83" s="23">
        <v>94.34</v>
      </c>
    </row>
    <row r="84" spans="1:34" s="24" customFormat="1" ht="39.950000000000003" customHeight="1">
      <c r="A84" s="69">
        <v>1</v>
      </c>
      <c r="B84" s="69" t="s">
        <v>189</v>
      </c>
      <c r="C84" s="111" t="s">
        <v>190</v>
      </c>
      <c r="D84" s="67" t="s">
        <v>99</v>
      </c>
      <c r="E84" s="88">
        <v>40798</v>
      </c>
      <c r="F84" s="113">
        <v>1.47</v>
      </c>
      <c r="G84" s="90">
        <f t="shared" si="22"/>
        <v>59973.06</v>
      </c>
      <c r="H84" s="91">
        <f t="shared" si="23"/>
        <v>17120.88</v>
      </c>
      <c r="I84" s="90">
        <f t="shared" si="24"/>
        <v>25167.69</v>
      </c>
      <c r="J84" s="118">
        <v>828.55</v>
      </c>
      <c r="K84" s="93">
        <f t="shared" si="25"/>
        <v>1217.97</v>
      </c>
      <c r="L84" s="94">
        <f t="shared" si="26"/>
        <v>23677.119999999999</v>
      </c>
      <c r="M84" s="90">
        <f t="shared" si="27"/>
        <v>34805.370000000003</v>
      </c>
      <c r="N84" s="96">
        <f t="shared" si="30"/>
        <v>0.41964992281534408</v>
      </c>
      <c r="O84" s="26"/>
      <c r="P84" s="23">
        <f t="shared" si="29"/>
        <v>16292.33</v>
      </c>
      <c r="Q84" s="23"/>
      <c r="R84" s="23"/>
      <c r="S84" s="23"/>
      <c r="T84" s="23"/>
      <c r="U84" s="23"/>
      <c r="V84" s="23">
        <v>770.15</v>
      </c>
      <c r="W84" s="23">
        <v>1393.59</v>
      </c>
      <c r="X84" s="23">
        <v>1440.65</v>
      </c>
      <c r="Y84" s="23">
        <v>3267.55</v>
      </c>
      <c r="Z84" s="24">
        <v>1958.35</v>
      </c>
      <c r="AA84" s="23">
        <v>1752.99</v>
      </c>
      <c r="AB84" s="23">
        <v>745.4</v>
      </c>
      <c r="AC84" s="23">
        <v>2025.28</v>
      </c>
      <c r="AD84" s="23">
        <v>639.98</v>
      </c>
      <c r="AE84" s="23">
        <v>735.73</v>
      </c>
      <c r="AF84" s="23">
        <v>317.41000000000003</v>
      </c>
      <c r="AG84" s="23"/>
      <c r="AH84" s="23">
        <v>1245.25</v>
      </c>
    </row>
    <row r="85" spans="1:34" s="24" customFormat="1" ht="39.950000000000003" customHeight="1">
      <c r="A85" s="69">
        <v>1</v>
      </c>
      <c r="B85" s="69" t="s">
        <v>191</v>
      </c>
      <c r="C85" s="111" t="s">
        <v>192</v>
      </c>
      <c r="D85" s="67" t="s">
        <v>96</v>
      </c>
      <c r="E85" s="88">
        <v>2229.9</v>
      </c>
      <c r="F85" s="113">
        <v>630</v>
      </c>
      <c r="G85" s="90">
        <f t="shared" si="22"/>
        <v>1404837</v>
      </c>
      <c r="H85" s="91">
        <f t="shared" si="23"/>
        <v>813.05000000000007</v>
      </c>
      <c r="I85" s="90">
        <f t="shared" si="24"/>
        <v>512221.5</v>
      </c>
      <c r="J85" s="118">
        <v>727.95</v>
      </c>
      <c r="K85" s="93">
        <f t="shared" si="25"/>
        <v>458608.5</v>
      </c>
      <c r="L85" s="94">
        <f t="shared" si="26"/>
        <v>1416.85</v>
      </c>
      <c r="M85" s="90">
        <f t="shared" si="27"/>
        <v>892615.5</v>
      </c>
      <c r="N85" s="96">
        <f t="shared" si="30"/>
        <v>0.36461276290416611</v>
      </c>
      <c r="O85" s="26"/>
      <c r="P85" s="23">
        <f t="shared" si="29"/>
        <v>85.1</v>
      </c>
      <c r="Q85" s="23"/>
      <c r="R85" s="23"/>
      <c r="S85" s="23"/>
      <c r="T85" s="23"/>
      <c r="U85" s="23"/>
      <c r="V85" s="23"/>
      <c r="W85" s="23"/>
      <c r="X85" s="23"/>
      <c r="Y85" s="23"/>
      <c r="AA85" s="23"/>
      <c r="AB85" s="23"/>
      <c r="AC85" s="23">
        <v>85.1</v>
      </c>
      <c r="AD85" s="23"/>
      <c r="AE85" s="23"/>
      <c r="AF85" s="23"/>
      <c r="AG85" s="23"/>
      <c r="AH85" s="23"/>
    </row>
    <row r="86" spans="1:34" s="24" customFormat="1" ht="49.5" customHeight="1">
      <c r="A86" s="67">
        <v>1</v>
      </c>
      <c r="B86" s="67" t="s">
        <v>193</v>
      </c>
      <c r="C86" s="86" t="s">
        <v>194</v>
      </c>
      <c r="D86" s="87" t="s">
        <v>99</v>
      </c>
      <c r="E86" s="88">
        <v>44598.02</v>
      </c>
      <c r="F86" s="89">
        <v>1.47</v>
      </c>
      <c r="G86" s="90">
        <f t="shared" si="22"/>
        <v>65559.09</v>
      </c>
      <c r="H86" s="91">
        <f t="shared" si="23"/>
        <v>10732.300000000001</v>
      </c>
      <c r="I86" s="90">
        <f t="shared" si="24"/>
        <v>15776.48</v>
      </c>
      <c r="J86" s="118">
        <v>9608.94</v>
      </c>
      <c r="K86" s="93">
        <f t="shared" si="25"/>
        <v>14125.14</v>
      </c>
      <c r="L86" s="94">
        <f t="shared" si="26"/>
        <v>33865.719999999994</v>
      </c>
      <c r="M86" s="90">
        <f t="shared" si="27"/>
        <v>49782.61</v>
      </c>
      <c r="N86" s="96">
        <f t="shared" si="30"/>
        <v>0.24064519504465362</v>
      </c>
      <c r="O86" s="26"/>
      <c r="P86" s="23">
        <f t="shared" si="29"/>
        <v>1123.3599999999999</v>
      </c>
      <c r="Q86" s="23"/>
      <c r="R86" s="23"/>
      <c r="S86" s="23"/>
      <c r="T86" s="23"/>
      <c r="U86" s="23"/>
      <c r="V86" s="23"/>
      <c r="W86" s="23"/>
      <c r="X86" s="23"/>
      <c r="Y86" s="23"/>
      <c r="AA86" s="23"/>
      <c r="AB86" s="23"/>
      <c r="AC86" s="23">
        <v>1123.3599999999999</v>
      </c>
      <c r="AD86" s="23"/>
      <c r="AE86" s="23"/>
      <c r="AF86" s="23"/>
      <c r="AG86" s="23"/>
      <c r="AH86" s="23"/>
    </row>
    <row r="87" spans="1:34" s="24" customFormat="1" ht="54">
      <c r="A87" s="67">
        <v>1</v>
      </c>
      <c r="B87" s="67" t="s">
        <v>195</v>
      </c>
      <c r="C87" s="86" t="s">
        <v>196</v>
      </c>
      <c r="D87" s="87" t="s">
        <v>74</v>
      </c>
      <c r="E87" s="88">
        <v>4902.5</v>
      </c>
      <c r="F87" s="89">
        <v>7.24</v>
      </c>
      <c r="G87" s="90">
        <f t="shared" si="22"/>
        <v>35494.1</v>
      </c>
      <c r="H87" s="91">
        <f t="shared" si="23"/>
        <v>2175.9899999999998</v>
      </c>
      <c r="I87" s="90">
        <f t="shared" si="24"/>
        <v>15754.17</v>
      </c>
      <c r="J87" s="118">
        <v>2175.9899999999998</v>
      </c>
      <c r="K87" s="93">
        <f t="shared" si="25"/>
        <v>15754.17</v>
      </c>
      <c r="L87" s="94">
        <f t="shared" si="26"/>
        <v>2726.51</v>
      </c>
      <c r="M87" s="90">
        <f t="shared" si="27"/>
        <v>19739.93</v>
      </c>
      <c r="N87" s="96">
        <f t="shared" si="30"/>
        <v>0.44385320377189452</v>
      </c>
      <c r="O87" s="26"/>
      <c r="P87" s="23">
        <f t="shared" si="29"/>
        <v>0</v>
      </c>
      <c r="Q87" s="23"/>
      <c r="R87" s="23"/>
      <c r="S87" s="23"/>
      <c r="T87" s="23"/>
      <c r="U87" s="23"/>
      <c r="V87" s="23"/>
      <c r="W87" s="23"/>
      <c r="X87" s="23"/>
      <c r="Y87" s="23"/>
      <c r="AA87" s="23"/>
      <c r="AB87" s="23"/>
      <c r="AC87" s="23"/>
      <c r="AD87" s="23"/>
      <c r="AE87" s="23"/>
      <c r="AF87" s="23"/>
      <c r="AG87" s="23"/>
      <c r="AH87" s="23"/>
    </row>
    <row r="88" spans="1:34" s="24" customFormat="1" ht="39.950000000000003" customHeight="1">
      <c r="A88" s="67">
        <v>1</v>
      </c>
      <c r="B88" s="67" t="s">
        <v>197</v>
      </c>
      <c r="C88" s="111" t="s">
        <v>198</v>
      </c>
      <c r="D88" s="67" t="s">
        <v>48</v>
      </c>
      <c r="E88" s="88">
        <v>1096.57</v>
      </c>
      <c r="F88" s="89">
        <v>5.26</v>
      </c>
      <c r="G88" s="90">
        <f t="shared" si="22"/>
        <v>5767.96</v>
      </c>
      <c r="H88" s="91">
        <f t="shared" si="23"/>
        <v>537.35</v>
      </c>
      <c r="I88" s="90">
        <f t="shared" si="24"/>
        <v>2826.46</v>
      </c>
      <c r="J88" s="118">
        <v>302.85000000000002</v>
      </c>
      <c r="K88" s="93">
        <f t="shared" si="25"/>
        <v>1592.99</v>
      </c>
      <c r="L88" s="94">
        <f t="shared" si="26"/>
        <v>559.21999999999991</v>
      </c>
      <c r="M88" s="90">
        <f t="shared" si="27"/>
        <v>2941.5</v>
      </c>
      <c r="N88" s="96">
        <f t="shared" si="30"/>
        <v>0.49002767009479953</v>
      </c>
      <c r="O88" s="26"/>
      <c r="P88" s="23">
        <f t="shared" si="29"/>
        <v>234.5</v>
      </c>
      <c r="Q88" s="23"/>
      <c r="R88" s="23"/>
      <c r="S88" s="23"/>
      <c r="T88" s="23"/>
      <c r="U88" s="23"/>
      <c r="V88" s="23"/>
      <c r="W88" s="23"/>
      <c r="X88" s="23"/>
      <c r="Y88" s="23"/>
      <c r="AA88" s="23"/>
      <c r="AB88" s="23"/>
      <c r="AC88" s="23"/>
      <c r="AD88" s="23"/>
      <c r="AE88" s="23"/>
      <c r="AF88" s="23"/>
      <c r="AG88" s="23"/>
      <c r="AH88" s="23">
        <v>234.5</v>
      </c>
    </row>
    <row r="89" spans="1:34" s="24" customFormat="1" ht="39.950000000000003" customHeight="1">
      <c r="A89" s="67">
        <v>1</v>
      </c>
      <c r="B89" s="67" t="s">
        <v>199</v>
      </c>
      <c r="C89" s="111" t="s">
        <v>200</v>
      </c>
      <c r="D89" s="67" t="s">
        <v>201</v>
      </c>
      <c r="E89" s="88">
        <v>21931.4</v>
      </c>
      <c r="F89" s="89">
        <v>0.15</v>
      </c>
      <c r="G89" s="90">
        <f t="shared" si="22"/>
        <v>3289.71</v>
      </c>
      <c r="H89" s="91">
        <f t="shared" si="23"/>
        <v>4266.0499999999993</v>
      </c>
      <c r="I89" s="90">
        <f t="shared" si="24"/>
        <v>639.91</v>
      </c>
      <c r="J89" s="118">
        <v>4108.82</v>
      </c>
      <c r="K89" s="93">
        <f t="shared" si="25"/>
        <v>616.32000000000005</v>
      </c>
      <c r="L89" s="94">
        <f t="shared" si="26"/>
        <v>17665.350000000002</v>
      </c>
      <c r="M89" s="90">
        <f t="shared" si="27"/>
        <v>2649.8</v>
      </c>
      <c r="N89" s="96">
        <f t="shared" si="30"/>
        <v>0.19451866577905041</v>
      </c>
      <c r="O89" s="26"/>
      <c r="P89" s="23">
        <f t="shared" si="29"/>
        <v>157.22999999999999</v>
      </c>
      <c r="Q89" s="23"/>
      <c r="R89" s="23"/>
      <c r="S89" s="23"/>
      <c r="T89" s="23"/>
      <c r="U89" s="23"/>
      <c r="V89" s="23"/>
      <c r="W89" s="23"/>
      <c r="X89" s="23"/>
      <c r="Y89" s="23"/>
      <c r="AA89" s="23"/>
      <c r="AB89" s="23"/>
      <c r="AC89" s="23"/>
      <c r="AD89" s="23"/>
      <c r="AE89" s="23"/>
      <c r="AF89" s="23"/>
      <c r="AG89" s="23"/>
      <c r="AH89" s="23">
        <v>157.22999999999999</v>
      </c>
    </row>
    <row r="90" spans="1:34" s="24" customFormat="1" ht="39.950000000000003" customHeight="1">
      <c r="A90" s="67">
        <v>1</v>
      </c>
      <c r="B90" s="67" t="s">
        <v>202</v>
      </c>
      <c r="C90" s="111" t="s">
        <v>203</v>
      </c>
      <c r="D90" s="67" t="s">
        <v>74</v>
      </c>
      <c r="E90" s="88">
        <v>896.33</v>
      </c>
      <c r="F90" s="89">
        <v>10.64</v>
      </c>
      <c r="G90" s="90">
        <f t="shared" si="22"/>
        <v>9536.9500000000007</v>
      </c>
      <c r="H90" s="91">
        <f t="shared" si="23"/>
        <v>896.32999999999993</v>
      </c>
      <c r="I90" s="90">
        <f t="shared" si="24"/>
        <v>9536.9500000000007</v>
      </c>
      <c r="J90" s="101"/>
      <c r="K90" s="93">
        <f t="shared" si="25"/>
        <v>0</v>
      </c>
      <c r="L90" s="94">
        <f t="shared" si="26"/>
        <v>0</v>
      </c>
      <c r="M90" s="90">
        <f t="shared" si="27"/>
        <v>0</v>
      </c>
      <c r="N90" s="96">
        <f t="shared" si="30"/>
        <v>1</v>
      </c>
      <c r="O90" s="26"/>
      <c r="P90" s="23">
        <f t="shared" si="29"/>
        <v>896.32999999999993</v>
      </c>
      <c r="Q90" s="23"/>
      <c r="R90" s="23"/>
      <c r="S90" s="23"/>
      <c r="T90" s="23"/>
      <c r="U90" s="23"/>
      <c r="V90" s="23"/>
      <c r="W90" s="23"/>
      <c r="X90" s="23"/>
      <c r="Y90" s="23"/>
      <c r="AA90" s="23"/>
      <c r="AB90" s="23"/>
      <c r="AC90" s="23"/>
      <c r="AD90" s="23"/>
      <c r="AE90" s="23"/>
      <c r="AF90" s="23"/>
      <c r="AG90" s="23">
        <v>825.53</v>
      </c>
      <c r="AH90" s="23">
        <v>70.8</v>
      </c>
    </row>
    <row r="91" spans="1:34" s="24" customFormat="1" ht="39.950000000000003" customHeight="1">
      <c r="A91" s="67">
        <v>1</v>
      </c>
      <c r="B91" s="67" t="s">
        <v>204</v>
      </c>
      <c r="C91" s="86" t="s">
        <v>205</v>
      </c>
      <c r="D91" s="67" t="s">
        <v>206</v>
      </c>
      <c r="E91" s="88">
        <v>17926.599999999999</v>
      </c>
      <c r="F91" s="89">
        <v>0.27</v>
      </c>
      <c r="G91" s="90">
        <f t="shared" si="22"/>
        <v>4840.18</v>
      </c>
      <c r="H91" s="91">
        <f t="shared" si="23"/>
        <v>12777.45</v>
      </c>
      <c r="I91" s="90">
        <f t="shared" si="24"/>
        <v>3449.91</v>
      </c>
      <c r="J91" s="101"/>
      <c r="K91" s="93">
        <f t="shared" si="25"/>
        <v>0</v>
      </c>
      <c r="L91" s="94">
        <f t="shared" si="26"/>
        <v>5149.1499999999978</v>
      </c>
      <c r="M91" s="90">
        <f t="shared" si="27"/>
        <v>1390.27</v>
      </c>
      <c r="N91" s="96">
        <f t="shared" si="30"/>
        <v>0.71276481453169094</v>
      </c>
      <c r="O91" s="26"/>
      <c r="P91" s="23">
        <f t="shared" si="29"/>
        <v>12777.45</v>
      </c>
      <c r="Q91" s="23"/>
      <c r="R91" s="23"/>
      <c r="S91" s="23"/>
      <c r="T91" s="23"/>
      <c r="U91" s="23"/>
      <c r="V91" s="23"/>
      <c r="W91" s="23"/>
      <c r="X91" s="23"/>
      <c r="Y91" s="23"/>
      <c r="AA91" s="23"/>
      <c r="AB91" s="23"/>
      <c r="AC91" s="23"/>
      <c r="AD91" s="23"/>
      <c r="AE91" s="23"/>
      <c r="AF91" s="23"/>
      <c r="AG91" s="23">
        <v>11722.53</v>
      </c>
      <c r="AH91" s="23">
        <v>1054.92</v>
      </c>
    </row>
    <row r="92" spans="1:34" s="24" customFormat="1" ht="39.950000000000003" customHeight="1">
      <c r="A92" s="67">
        <v>1</v>
      </c>
      <c r="B92" s="67" t="s">
        <v>207</v>
      </c>
      <c r="C92" s="111" t="s">
        <v>208</v>
      </c>
      <c r="D92" s="67" t="s">
        <v>96</v>
      </c>
      <c r="E92" s="88">
        <v>766.42</v>
      </c>
      <c r="F92" s="89">
        <v>340</v>
      </c>
      <c r="G92" s="90">
        <f t="shared" si="22"/>
        <v>260582.8</v>
      </c>
      <c r="H92" s="91">
        <f t="shared" si="23"/>
        <v>347.64</v>
      </c>
      <c r="I92" s="90">
        <f t="shared" si="24"/>
        <v>118197.6</v>
      </c>
      <c r="J92" s="118">
        <v>25.13</v>
      </c>
      <c r="K92" s="93">
        <f t="shared" si="25"/>
        <v>8544.2000000000007</v>
      </c>
      <c r="L92" s="94">
        <f t="shared" si="26"/>
        <v>418.78</v>
      </c>
      <c r="M92" s="90">
        <f t="shared" si="27"/>
        <v>142385.20000000001</v>
      </c>
      <c r="N92" s="96">
        <f t="shared" si="30"/>
        <v>0.4535894157250594</v>
      </c>
      <c r="O92" s="26"/>
      <c r="P92" s="23">
        <f t="shared" si="29"/>
        <v>322.51</v>
      </c>
      <c r="Q92" s="23"/>
      <c r="R92" s="23"/>
      <c r="S92" s="23"/>
      <c r="T92" s="23"/>
      <c r="U92" s="23"/>
      <c r="V92" s="23">
        <v>10.31</v>
      </c>
      <c r="W92" s="23">
        <v>44.55</v>
      </c>
      <c r="X92" s="23">
        <v>25.38</v>
      </c>
      <c r="Y92" s="23">
        <v>51.08</v>
      </c>
      <c r="Z92" s="24">
        <v>33.840000000000003</v>
      </c>
      <c r="AA92" s="23">
        <v>50.22</v>
      </c>
      <c r="AB92" s="23">
        <v>36.81</v>
      </c>
      <c r="AC92" s="23"/>
      <c r="AD92" s="23">
        <v>7.5</v>
      </c>
      <c r="AE92" s="23">
        <v>12.15</v>
      </c>
      <c r="AF92" s="23">
        <v>29.56</v>
      </c>
      <c r="AG92" s="23"/>
      <c r="AH92" s="23">
        <v>21.11</v>
      </c>
    </row>
    <row r="93" spans="1:34" s="24" customFormat="1" ht="39.950000000000003" customHeight="1">
      <c r="A93" s="67">
        <v>1</v>
      </c>
      <c r="B93" s="67" t="s">
        <v>209</v>
      </c>
      <c r="C93" s="111" t="s">
        <v>210</v>
      </c>
      <c r="D93" s="67" t="s">
        <v>96</v>
      </c>
      <c r="E93" s="88">
        <v>414.03</v>
      </c>
      <c r="F93" s="89">
        <v>450</v>
      </c>
      <c r="G93" s="90">
        <f t="shared" si="22"/>
        <v>186313.5</v>
      </c>
      <c r="H93" s="91">
        <f t="shared" si="23"/>
        <v>332.78999999999996</v>
      </c>
      <c r="I93" s="90">
        <f t="shared" si="24"/>
        <v>149755.5</v>
      </c>
      <c r="J93" s="118">
        <v>25.13</v>
      </c>
      <c r="K93" s="93">
        <f t="shared" si="25"/>
        <v>11308.5</v>
      </c>
      <c r="L93" s="94">
        <f t="shared" si="26"/>
        <v>81.240000000000009</v>
      </c>
      <c r="M93" s="90">
        <f t="shared" si="27"/>
        <v>36558</v>
      </c>
      <c r="N93" s="96">
        <f t="shared" si="30"/>
        <v>0.80378233461343385</v>
      </c>
      <c r="O93" s="26"/>
      <c r="P93" s="23">
        <f t="shared" si="29"/>
        <v>307.65999999999997</v>
      </c>
      <c r="Q93" s="23"/>
      <c r="R93" s="23"/>
      <c r="S93" s="23"/>
      <c r="T93" s="23"/>
      <c r="U93" s="23"/>
      <c r="V93" s="23">
        <v>15.47</v>
      </c>
      <c r="W93" s="23">
        <v>29.7</v>
      </c>
      <c r="X93" s="23">
        <v>25.38</v>
      </c>
      <c r="Y93" s="23">
        <v>51.08</v>
      </c>
      <c r="Z93" s="24">
        <v>33.840000000000003</v>
      </c>
      <c r="AA93" s="23">
        <v>50.22</v>
      </c>
      <c r="AB93" s="23">
        <v>36.81</v>
      </c>
      <c r="AC93" s="23"/>
      <c r="AD93" s="23">
        <v>7.5</v>
      </c>
      <c r="AE93" s="23">
        <v>12.15</v>
      </c>
      <c r="AF93" s="23">
        <v>24.4</v>
      </c>
      <c r="AG93" s="23"/>
      <c r="AH93" s="23">
        <v>21.11</v>
      </c>
    </row>
    <row r="94" spans="1:34" s="24" customFormat="1" ht="39.950000000000003" customHeight="1">
      <c r="A94" s="67">
        <v>1</v>
      </c>
      <c r="B94" s="67" t="s">
        <v>211</v>
      </c>
      <c r="C94" s="86" t="s">
        <v>212</v>
      </c>
      <c r="D94" s="87" t="s">
        <v>96</v>
      </c>
      <c r="E94" s="88">
        <v>34</v>
      </c>
      <c r="F94" s="89">
        <v>365.8</v>
      </c>
      <c r="G94" s="90">
        <f t="shared" si="22"/>
        <v>12437.2</v>
      </c>
      <c r="H94" s="91">
        <f t="shared" si="23"/>
        <v>0</v>
      </c>
      <c r="I94" s="90">
        <f t="shared" si="24"/>
        <v>0</v>
      </c>
      <c r="J94" s="143"/>
      <c r="K94" s="93">
        <f t="shared" si="25"/>
        <v>0</v>
      </c>
      <c r="L94" s="94">
        <f t="shared" si="26"/>
        <v>34</v>
      </c>
      <c r="M94" s="90">
        <f t="shared" si="27"/>
        <v>12437.2</v>
      </c>
      <c r="N94" s="96">
        <f t="shared" si="30"/>
        <v>0</v>
      </c>
      <c r="O94" s="26"/>
      <c r="P94" s="23">
        <f t="shared" si="29"/>
        <v>0</v>
      </c>
      <c r="Q94" s="23"/>
      <c r="R94" s="23"/>
      <c r="S94" s="23"/>
      <c r="T94" s="23"/>
      <c r="U94" s="23"/>
      <c r="V94" s="23"/>
      <c r="W94" s="23"/>
      <c r="X94" s="23"/>
      <c r="Y94" s="23"/>
      <c r="AA94" s="23"/>
      <c r="AB94" s="23"/>
      <c r="AC94" s="23"/>
      <c r="AD94" s="23"/>
      <c r="AE94" s="23"/>
      <c r="AF94" s="23"/>
      <c r="AG94" s="23"/>
      <c r="AH94" s="23"/>
    </row>
    <row r="95" spans="1:34" s="24" customFormat="1" ht="39.950000000000003" customHeight="1">
      <c r="A95" s="67">
        <v>1</v>
      </c>
      <c r="B95" s="67" t="s">
        <v>213</v>
      </c>
      <c r="C95" s="111" t="s">
        <v>114</v>
      </c>
      <c r="D95" s="67" t="s">
        <v>96</v>
      </c>
      <c r="E95" s="88">
        <v>542.84</v>
      </c>
      <c r="F95" s="89">
        <v>92.25</v>
      </c>
      <c r="G95" s="90">
        <f t="shared" si="22"/>
        <v>50076.99</v>
      </c>
      <c r="H95" s="91">
        <f t="shared" si="23"/>
        <v>90.09</v>
      </c>
      <c r="I95" s="90">
        <f t="shared" si="24"/>
        <v>8310.7999999999993</v>
      </c>
      <c r="J95" s="118">
        <v>67.48</v>
      </c>
      <c r="K95" s="93">
        <f t="shared" si="25"/>
        <v>6225.03</v>
      </c>
      <c r="L95" s="94">
        <f t="shared" si="26"/>
        <v>452.75</v>
      </c>
      <c r="M95" s="90">
        <f t="shared" si="27"/>
        <v>41766.19</v>
      </c>
      <c r="N95" s="96">
        <f t="shared" si="30"/>
        <v>0.16596045409278792</v>
      </c>
      <c r="O95" s="26"/>
      <c r="P95" s="23">
        <f t="shared" si="29"/>
        <v>22.61</v>
      </c>
      <c r="Q95" s="23"/>
      <c r="R95" s="23"/>
      <c r="S95" s="23"/>
      <c r="T95" s="23"/>
      <c r="U95" s="23"/>
      <c r="V95" s="23"/>
      <c r="W95" s="23"/>
      <c r="X95" s="23"/>
      <c r="Y95" s="23"/>
      <c r="AA95" s="23"/>
      <c r="AB95" s="23"/>
      <c r="AC95" s="23"/>
      <c r="AD95" s="23"/>
      <c r="AE95" s="23"/>
      <c r="AF95" s="23"/>
      <c r="AG95" s="23"/>
      <c r="AH95" s="23">
        <v>22.61</v>
      </c>
    </row>
    <row r="96" spans="1:34" s="24" customFormat="1" ht="39.950000000000003" customHeight="1">
      <c r="A96" s="67">
        <v>1</v>
      </c>
      <c r="B96" s="67" t="s">
        <v>214</v>
      </c>
      <c r="C96" s="111" t="s">
        <v>120</v>
      </c>
      <c r="D96" s="67" t="s">
        <v>99</v>
      </c>
      <c r="E96" s="88">
        <v>5428.4</v>
      </c>
      <c r="F96" s="89">
        <v>0.8</v>
      </c>
      <c r="G96" s="90">
        <f t="shared" si="22"/>
        <v>4342.72</v>
      </c>
      <c r="H96" s="91">
        <f t="shared" si="23"/>
        <v>958.15</v>
      </c>
      <c r="I96" s="90">
        <f t="shared" si="24"/>
        <v>766.52</v>
      </c>
      <c r="J96" s="118">
        <v>958.15</v>
      </c>
      <c r="K96" s="93">
        <f t="shared" si="25"/>
        <v>766.52</v>
      </c>
      <c r="L96" s="94">
        <f t="shared" si="26"/>
        <v>4470.25</v>
      </c>
      <c r="M96" s="90">
        <f t="shared" si="27"/>
        <v>3576.2</v>
      </c>
      <c r="N96" s="96">
        <f t="shared" si="30"/>
        <v>0.17650688969125339</v>
      </c>
      <c r="O96" s="26"/>
      <c r="P96" s="23">
        <f t="shared" si="29"/>
        <v>0</v>
      </c>
      <c r="Q96" s="23"/>
      <c r="R96" s="23"/>
      <c r="S96" s="23"/>
      <c r="T96" s="23"/>
      <c r="U96" s="23"/>
      <c r="V96" s="23"/>
      <c r="W96" s="23"/>
      <c r="X96" s="23"/>
      <c r="Y96" s="23"/>
      <c r="AA96" s="23"/>
      <c r="AB96" s="23"/>
      <c r="AC96" s="23"/>
      <c r="AD96" s="23"/>
      <c r="AE96" s="23"/>
      <c r="AF96" s="23"/>
      <c r="AG96" s="23"/>
      <c r="AH96" s="23"/>
    </row>
    <row r="97" spans="1:34" s="24" customFormat="1" ht="36">
      <c r="A97" s="67">
        <v>1</v>
      </c>
      <c r="B97" s="67" t="s">
        <v>215</v>
      </c>
      <c r="C97" s="86" t="s">
        <v>216</v>
      </c>
      <c r="D97" s="87" t="s">
        <v>96</v>
      </c>
      <c r="E97" s="88">
        <v>1810.098889999</v>
      </c>
      <c r="F97" s="89">
        <v>385</v>
      </c>
      <c r="G97" s="90">
        <f t="shared" si="22"/>
        <v>696888.07</v>
      </c>
      <c r="H97" s="91">
        <f t="shared" si="23"/>
        <v>597.97</v>
      </c>
      <c r="I97" s="90">
        <f t="shared" si="24"/>
        <v>230218.45</v>
      </c>
      <c r="J97" s="118">
        <v>26.92</v>
      </c>
      <c r="K97" s="93">
        <f t="shared" si="25"/>
        <v>10364.200000000001</v>
      </c>
      <c r="L97" s="94">
        <f t="shared" si="26"/>
        <v>1212.128889999</v>
      </c>
      <c r="M97" s="90">
        <f t="shared" si="27"/>
        <v>466669.62</v>
      </c>
      <c r="N97" s="96">
        <f t="shared" si="30"/>
        <v>0.33035211809552145</v>
      </c>
      <c r="O97" s="26"/>
      <c r="P97" s="23">
        <f t="shared" si="29"/>
        <v>571.05000000000007</v>
      </c>
      <c r="Q97" s="23"/>
      <c r="R97" s="23"/>
      <c r="S97" s="23"/>
      <c r="T97" s="23"/>
      <c r="U97" s="23"/>
      <c r="V97" s="23"/>
      <c r="W97" s="23"/>
      <c r="X97" s="23"/>
      <c r="Y97" s="23"/>
      <c r="AA97" s="23"/>
      <c r="AB97" s="23">
        <v>80</v>
      </c>
      <c r="AC97" s="23">
        <v>104</v>
      </c>
      <c r="AD97" s="23">
        <v>96.97</v>
      </c>
      <c r="AE97" s="23">
        <v>77.349999999999994</v>
      </c>
      <c r="AF97" s="23">
        <v>5.42</v>
      </c>
      <c r="AG97" s="23">
        <v>61.5</v>
      </c>
      <c r="AH97" s="23">
        <v>145.81</v>
      </c>
    </row>
    <row r="98" spans="1:34" s="24" customFormat="1" ht="36">
      <c r="A98" s="67">
        <v>1</v>
      </c>
      <c r="B98" s="67" t="s">
        <v>217</v>
      </c>
      <c r="C98" s="86" t="s">
        <v>218</v>
      </c>
      <c r="D98" s="87" t="s">
        <v>96</v>
      </c>
      <c r="E98" s="88">
        <v>490.54</v>
      </c>
      <c r="F98" s="89">
        <v>390</v>
      </c>
      <c r="G98" s="90">
        <f t="shared" si="22"/>
        <v>191310.6</v>
      </c>
      <c r="H98" s="91">
        <f t="shared" si="23"/>
        <v>259.81</v>
      </c>
      <c r="I98" s="90">
        <f t="shared" si="24"/>
        <v>101325.9</v>
      </c>
      <c r="J98" s="118">
        <v>20.100000000000001</v>
      </c>
      <c r="K98" s="93">
        <f t="shared" si="25"/>
        <v>7839</v>
      </c>
      <c r="L98" s="94">
        <f t="shared" si="26"/>
        <v>230.73000000000002</v>
      </c>
      <c r="M98" s="90">
        <f t="shared" si="27"/>
        <v>89984.7</v>
      </c>
      <c r="N98" s="96">
        <f t="shared" si="30"/>
        <v>0.52964080401190516</v>
      </c>
      <c r="O98" s="26"/>
      <c r="P98" s="23">
        <f t="shared" si="29"/>
        <v>239.70999999999998</v>
      </c>
      <c r="Q98" s="23"/>
      <c r="R98" s="23"/>
      <c r="S98" s="23"/>
      <c r="T98" s="23"/>
      <c r="U98" s="23"/>
      <c r="V98" s="23"/>
      <c r="W98" s="23"/>
      <c r="X98" s="23"/>
      <c r="Y98" s="23"/>
      <c r="AA98" s="23"/>
      <c r="AB98" s="23"/>
      <c r="AC98" s="23"/>
      <c r="AD98" s="23"/>
      <c r="AE98" s="23">
        <v>133.38</v>
      </c>
      <c r="AF98" s="23">
        <v>75.08</v>
      </c>
      <c r="AG98" s="23">
        <v>31.25</v>
      </c>
      <c r="AH98" s="23"/>
    </row>
    <row r="99" spans="1:34" s="24" customFormat="1" ht="39.950000000000003" customHeight="1">
      <c r="A99" s="67">
        <v>1</v>
      </c>
      <c r="B99" s="67" t="s">
        <v>219</v>
      </c>
      <c r="C99" s="111" t="s">
        <v>220</v>
      </c>
      <c r="D99" s="87" t="s">
        <v>74</v>
      </c>
      <c r="E99" s="88">
        <v>4087.85</v>
      </c>
      <c r="F99" s="89">
        <v>17.190000000000001</v>
      </c>
      <c r="G99" s="90">
        <f t="shared" si="22"/>
        <v>70270.14</v>
      </c>
      <c r="H99" s="91">
        <f t="shared" si="23"/>
        <v>0</v>
      </c>
      <c r="I99" s="90">
        <f t="shared" si="24"/>
        <v>0</v>
      </c>
      <c r="J99" s="143"/>
      <c r="K99" s="93">
        <f t="shared" si="25"/>
        <v>0</v>
      </c>
      <c r="L99" s="94">
        <f t="shared" si="26"/>
        <v>4087.85</v>
      </c>
      <c r="M99" s="90">
        <f t="shared" si="27"/>
        <v>70270.14</v>
      </c>
      <c r="N99" s="96">
        <f t="shared" si="30"/>
        <v>0</v>
      </c>
      <c r="O99" s="26"/>
      <c r="P99" s="23">
        <f t="shared" si="29"/>
        <v>0</v>
      </c>
      <c r="Q99" s="23"/>
      <c r="R99" s="23"/>
      <c r="S99" s="23"/>
      <c r="T99" s="23"/>
      <c r="U99" s="23"/>
      <c r="V99" s="23"/>
      <c r="W99" s="23"/>
      <c r="X99" s="23"/>
      <c r="Y99" s="23"/>
      <c r="AA99" s="23"/>
      <c r="AB99" s="23"/>
      <c r="AC99" s="23"/>
      <c r="AD99" s="23"/>
      <c r="AE99" s="23"/>
      <c r="AF99" s="23"/>
      <c r="AG99" s="23"/>
      <c r="AH99" s="23"/>
    </row>
    <row r="100" spans="1:34" s="24" customFormat="1" ht="39.950000000000003" customHeight="1">
      <c r="A100" s="67">
        <v>1</v>
      </c>
      <c r="B100" s="67" t="s">
        <v>221</v>
      </c>
      <c r="C100" s="86" t="s">
        <v>222</v>
      </c>
      <c r="D100" s="87" t="s">
        <v>74</v>
      </c>
      <c r="E100" s="88">
        <v>608.23</v>
      </c>
      <c r="F100" s="89">
        <v>36.270000000000003</v>
      </c>
      <c r="G100" s="90">
        <f t="shared" si="22"/>
        <v>22060.5</v>
      </c>
      <c r="H100" s="91">
        <f t="shared" si="23"/>
        <v>0</v>
      </c>
      <c r="I100" s="90">
        <f t="shared" si="24"/>
        <v>0</v>
      </c>
      <c r="J100" s="101"/>
      <c r="K100" s="93">
        <f t="shared" si="25"/>
        <v>0</v>
      </c>
      <c r="L100" s="94">
        <f t="shared" si="26"/>
        <v>608.23</v>
      </c>
      <c r="M100" s="90">
        <f t="shared" si="27"/>
        <v>22060.5</v>
      </c>
      <c r="N100" s="96">
        <f t="shared" si="30"/>
        <v>0</v>
      </c>
      <c r="O100" s="26"/>
      <c r="P100" s="23">
        <f t="shared" si="29"/>
        <v>0</v>
      </c>
      <c r="Q100" s="23"/>
      <c r="R100" s="23"/>
      <c r="S100" s="23"/>
      <c r="T100" s="23"/>
      <c r="U100" s="23"/>
      <c r="V100" s="23"/>
      <c r="W100" s="23"/>
      <c r="X100" s="23"/>
      <c r="Y100" s="23"/>
      <c r="AA100" s="23"/>
      <c r="AB100" s="23"/>
      <c r="AC100" s="23"/>
      <c r="AD100" s="23"/>
      <c r="AE100" s="23"/>
      <c r="AF100" s="23"/>
      <c r="AG100" s="23"/>
      <c r="AH100" s="23"/>
    </row>
    <row r="101" spans="1:34" s="24" customFormat="1" ht="39.950000000000003" customHeight="1">
      <c r="A101" s="67">
        <v>1</v>
      </c>
      <c r="B101" s="67" t="s">
        <v>223</v>
      </c>
      <c r="C101" s="86" t="s">
        <v>224</v>
      </c>
      <c r="D101" s="87" t="s">
        <v>74</v>
      </c>
      <c r="E101" s="97">
        <v>252</v>
      </c>
      <c r="F101" s="89">
        <v>85.74</v>
      </c>
      <c r="G101" s="90">
        <f t="shared" si="22"/>
        <v>21606.48</v>
      </c>
      <c r="H101" s="91">
        <f t="shared" si="23"/>
        <v>0</v>
      </c>
      <c r="I101" s="90">
        <f t="shared" si="24"/>
        <v>0</v>
      </c>
      <c r="J101" s="101"/>
      <c r="K101" s="93">
        <f t="shared" si="25"/>
        <v>0</v>
      </c>
      <c r="L101" s="94">
        <f t="shared" si="26"/>
        <v>252</v>
      </c>
      <c r="M101" s="90">
        <f t="shared" si="27"/>
        <v>21606.48</v>
      </c>
      <c r="N101" s="96">
        <f t="shared" si="30"/>
        <v>0</v>
      </c>
      <c r="O101" s="26"/>
      <c r="P101" s="23">
        <f t="shared" si="29"/>
        <v>0</v>
      </c>
      <c r="Q101" s="23"/>
      <c r="R101" s="23"/>
      <c r="S101" s="23"/>
      <c r="T101" s="23"/>
      <c r="U101" s="23"/>
      <c r="V101" s="23"/>
      <c r="W101" s="23"/>
      <c r="X101" s="23"/>
      <c r="Y101" s="23"/>
      <c r="AA101" s="23"/>
      <c r="AB101" s="23"/>
      <c r="AC101" s="23"/>
      <c r="AD101" s="23"/>
      <c r="AE101" s="23"/>
      <c r="AF101" s="23"/>
      <c r="AG101" s="23"/>
      <c r="AH101" s="23"/>
    </row>
    <row r="102" spans="1:34" s="24" customFormat="1" ht="39.950000000000003" customHeight="1">
      <c r="A102" s="67">
        <v>1</v>
      </c>
      <c r="B102" s="67" t="s">
        <v>225</v>
      </c>
      <c r="C102" s="86" t="s">
        <v>226</v>
      </c>
      <c r="D102" s="87" t="s">
        <v>74</v>
      </c>
      <c r="E102" s="97">
        <v>2577.6</v>
      </c>
      <c r="F102" s="89">
        <v>85.74</v>
      </c>
      <c r="G102" s="90">
        <f t="shared" si="22"/>
        <v>221003.42</v>
      </c>
      <c r="H102" s="91">
        <f t="shared" si="23"/>
        <v>0</v>
      </c>
      <c r="I102" s="90">
        <f t="shared" si="24"/>
        <v>0</v>
      </c>
      <c r="J102" s="101"/>
      <c r="K102" s="93">
        <f t="shared" si="25"/>
        <v>0</v>
      </c>
      <c r="L102" s="94">
        <f t="shared" si="26"/>
        <v>2577.6</v>
      </c>
      <c r="M102" s="90">
        <f t="shared" si="27"/>
        <v>221003.42</v>
      </c>
      <c r="N102" s="96">
        <f t="shared" si="30"/>
        <v>0</v>
      </c>
      <c r="O102" s="26"/>
      <c r="P102" s="23">
        <f t="shared" si="29"/>
        <v>0</v>
      </c>
      <c r="Q102" s="23"/>
      <c r="R102" s="23"/>
      <c r="S102" s="23"/>
      <c r="T102" s="23"/>
      <c r="U102" s="23"/>
      <c r="V102" s="23"/>
      <c r="W102" s="23"/>
      <c r="X102" s="23"/>
      <c r="Y102" s="23"/>
      <c r="AA102" s="23"/>
      <c r="AB102" s="23"/>
      <c r="AC102" s="23"/>
      <c r="AD102" s="23"/>
      <c r="AE102" s="23"/>
      <c r="AF102" s="23"/>
      <c r="AG102" s="23"/>
      <c r="AH102" s="23"/>
    </row>
    <row r="103" spans="1:34" s="24" customFormat="1" ht="39.950000000000003" customHeight="1">
      <c r="A103" s="67">
        <v>1</v>
      </c>
      <c r="B103" s="67" t="s">
        <v>227</v>
      </c>
      <c r="C103" s="86" t="s">
        <v>153</v>
      </c>
      <c r="D103" s="87" t="s">
        <v>48</v>
      </c>
      <c r="E103" s="97">
        <v>550</v>
      </c>
      <c r="F103" s="89">
        <v>618.92999999999995</v>
      </c>
      <c r="G103" s="90">
        <f t="shared" si="22"/>
        <v>340411.5</v>
      </c>
      <c r="H103" s="91">
        <f t="shared" si="23"/>
        <v>273</v>
      </c>
      <c r="I103" s="90">
        <f t="shared" si="24"/>
        <v>168967.89</v>
      </c>
      <c r="J103" s="118">
        <v>174</v>
      </c>
      <c r="K103" s="93">
        <f t="shared" si="25"/>
        <v>107693.82</v>
      </c>
      <c r="L103" s="94">
        <f t="shared" si="26"/>
        <v>277</v>
      </c>
      <c r="M103" s="90">
        <f t="shared" si="27"/>
        <v>171443.61</v>
      </c>
      <c r="N103" s="96">
        <f t="shared" si="30"/>
        <v>0.4963636363636364</v>
      </c>
      <c r="O103" s="26"/>
      <c r="P103" s="23">
        <f t="shared" si="29"/>
        <v>99</v>
      </c>
      <c r="Q103" s="23"/>
      <c r="R103" s="23"/>
      <c r="S103" s="23"/>
      <c r="T103" s="23"/>
      <c r="U103" s="23"/>
      <c r="V103" s="23"/>
      <c r="W103" s="23"/>
      <c r="X103" s="23"/>
      <c r="Y103" s="23"/>
      <c r="AA103" s="23"/>
      <c r="AB103" s="23"/>
      <c r="AC103" s="23"/>
      <c r="AD103" s="23"/>
      <c r="AE103" s="23"/>
      <c r="AF103" s="23"/>
      <c r="AG103" s="23"/>
      <c r="AH103" s="23">
        <v>99</v>
      </c>
    </row>
    <row r="104" spans="1:34" s="24" customFormat="1" ht="39.75" customHeight="1">
      <c r="A104" s="67">
        <v>1</v>
      </c>
      <c r="B104" s="67" t="s">
        <v>228</v>
      </c>
      <c r="C104" s="86" t="s">
        <v>229</v>
      </c>
      <c r="D104" s="87" t="s">
        <v>48</v>
      </c>
      <c r="E104" s="97">
        <v>1550</v>
      </c>
      <c r="F104" s="89">
        <v>193.45</v>
      </c>
      <c r="G104" s="90">
        <f t="shared" si="22"/>
        <v>299847.5</v>
      </c>
      <c r="H104" s="91">
        <f t="shared" si="23"/>
        <v>1100</v>
      </c>
      <c r="I104" s="90">
        <f t="shared" si="24"/>
        <v>212795</v>
      </c>
      <c r="J104" s="143"/>
      <c r="K104" s="93">
        <f t="shared" si="25"/>
        <v>0</v>
      </c>
      <c r="L104" s="94">
        <f t="shared" si="26"/>
        <v>450</v>
      </c>
      <c r="M104" s="90">
        <f t="shared" si="27"/>
        <v>87052.5</v>
      </c>
      <c r="N104" s="96">
        <f t="shared" si="30"/>
        <v>0.70967741935483875</v>
      </c>
      <c r="O104" s="26"/>
      <c r="P104" s="23">
        <f t="shared" si="29"/>
        <v>1100</v>
      </c>
      <c r="Q104" s="23"/>
      <c r="R104" s="23"/>
      <c r="S104" s="23"/>
      <c r="T104" s="23"/>
      <c r="U104" s="23"/>
      <c r="V104" s="23"/>
      <c r="W104" s="23"/>
      <c r="X104" s="23"/>
      <c r="Y104" s="23"/>
      <c r="AA104" s="23"/>
      <c r="AB104" s="23"/>
      <c r="AC104" s="23"/>
      <c r="AD104" s="23"/>
      <c r="AE104" s="23">
        <v>980</v>
      </c>
      <c r="AF104" s="23">
        <v>120</v>
      </c>
      <c r="AG104" s="23"/>
      <c r="AH104" s="23"/>
    </row>
    <row r="105" spans="1:34" s="24" customFormat="1" ht="39.950000000000003" customHeight="1">
      <c r="A105" s="67">
        <v>1</v>
      </c>
      <c r="B105" s="67" t="s">
        <v>230</v>
      </c>
      <c r="C105" s="111" t="s">
        <v>231</v>
      </c>
      <c r="D105" s="67" t="s">
        <v>96</v>
      </c>
      <c r="E105" s="88">
        <v>940</v>
      </c>
      <c r="F105" s="113">
        <v>94.04</v>
      </c>
      <c r="G105" s="90">
        <f t="shared" si="22"/>
        <v>88397.6</v>
      </c>
      <c r="H105" s="91">
        <f t="shared" si="23"/>
        <v>749.85</v>
      </c>
      <c r="I105" s="90">
        <f t="shared" si="24"/>
        <v>70515.89</v>
      </c>
      <c r="J105" s="143"/>
      <c r="K105" s="93">
        <f t="shared" si="25"/>
        <v>0</v>
      </c>
      <c r="L105" s="94">
        <f t="shared" si="26"/>
        <v>190.14999999999998</v>
      </c>
      <c r="M105" s="90">
        <f t="shared" si="27"/>
        <v>17881.71</v>
      </c>
      <c r="N105" s="96">
        <f t="shared" si="30"/>
        <v>0.79771272070734944</v>
      </c>
      <c r="O105" s="26"/>
      <c r="P105" s="23">
        <f t="shared" si="29"/>
        <v>749.85</v>
      </c>
      <c r="Q105" s="23"/>
      <c r="R105" s="23"/>
      <c r="S105" s="23"/>
      <c r="T105" s="23"/>
      <c r="U105" s="23"/>
      <c r="V105" s="23"/>
      <c r="W105" s="23">
        <v>67.2</v>
      </c>
      <c r="X105" s="23"/>
      <c r="Y105" s="23">
        <v>220</v>
      </c>
      <c r="Z105" s="24">
        <v>249.2</v>
      </c>
      <c r="AA105" s="23">
        <v>26.24</v>
      </c>
      <c r="AB105" s="23">
        <v>87.04</v>
      </c>
      <c r="AC105" s="23">
        <v>57.6</v>
      </c>
      <c r="AD105" s="23"/>
      <c r="AE105" s="23"/>
      <c r="AF105" s="23"/>
      <c r="AG105" s="23">
        <v>42.57</v>
      </c>
      <c r="AH105" s="23"/>
    </row>
    <row r="106" spans="1:34" s="24" customFormat="1" ht="70.5" customHeight="1">
      <c r="A106" s="67">
        <v>1</v>
      </c>
      <c r="B106" s="67" t="s">
        <v>232</v>
      </c>
      <c r="C106" s="86" t="s">
        <v>233</v>
      </c>
      <c r="D106" s="87" t="s">
        <v>48</v>
      </c>
      <c r="E106" s="97">
        <v>3398</v>
      </c>
      <c r="F106" s="89">
        <v>17.41</v>
      </c>
      <c r="G106" s="90">
        <f t="shared" si="22"/>
        <v>59159.18</v>
      </c>
      <c r="H106" s="91">
        <f t="shared" si="23"/>
        <v>2010</v>
      </c>
      <c r="I106" s="90">
        <f t="shared" si="24"/>
        <v>34994.1</v>
      </c>
      <c r="J106" s="143"/>
      <c r="K106" s="93">
        <f t="shared" si="25"/>
        <v>0</v>
      </c>
      <c r="L106" s="94">
        <f t="shared" si="26"/>
        <v>1388</v>
      </c>
      <c r="M106" s="90">
        <f t="shared" si="27"/>
        <v>24165.08</v>
      </c>
      <c r="N106" s="96">
        <f t="shared" si="30"/>
        <v>0.59152442613301937</v>
      </c>
      <c r="O106" s="26"/>
      <c r="P106" s="23">
        <f t="shared" si="29"/>
        <v>2010</v>
      </c>
      <c r="Q106" s="23"/>
      <c r="R106" s="23"/>
      <c r="S106" s="23"/>
      <c r="T106" s="23"/>
      <c r="U106" s="23"/>
      <c r="V106" s="23"/>
      <c r="W106" s="23"/>
      <c r="X106" s="23"/>
      <c r="Y106" s="23">
        <v>745</v>
      </c>
      <c r="Z106" s="24">
        <v>350</v>
      </c>
      <c r="AA106" s="23">
        <v>164</v>
      </c>
      <c r="AB106" s="23">
        <v>544</v>
      </c>
      <c r="AC106" s="23">
        <v>0</v>
      </c>
      <c r="AD106" s="23"/>
      <c r="AE106" s="23"/>
      <c r="AF106" s="23"/>
      <c r="AG106" s="23">
        <v>207</v>
      </c>
      <c r="AH106" s="23"/>
    </row>
    <row r="107" spans="1:34" s="24" customFormat="1" ht="62.25" customHeight="1">
      <c r="A107" s="67">
        <v>1</v>
      </c>
      <c r="B107" s="67" t="s">
        <v>234</v>
      </c>
      <c r="C107" s="111" t="s">
        <v>235</v>
      </c>
      <c r="D107" s="67" t="s">
        <v>74</v>
      </c>
      <c r="E107" s="97">
        <v>6287</v>
      </c>
      <c r="F107" s="89">
        <v>2.96</v>
      </c>
      <c r="G107" s="90">
        <f t="shared" si="22"/>
        <v>18609.52</v>
      </c>
      <c r="H107" s="91">
        <f t="shared" si="23"/>
        <v>6231.0999999999995</v>
      </c>
      <c r="I107" s="90">
        <f t="shared" si="24"/>
        <v>18444.060000000001</v>
      </c>
      <c r="J107" s="101"/>
      <c r="K107" s="93">
        <f t="shared" si="25"/>
        <v>0</v>
      </c>
      <c r="L107" s="94">
        <f t="shared" si="26"/>
        <v>55.900000000000546</v>
      </c>
      <c r="M107" s="90">
        <f t="shared" si="27"/>
        <v>165.46</v>
      </c>
      <c r="N107" s="108">
        <f t="shared" si="30"/>
        <v>0.99110885181348041</v>
      </c>
      <c r="O107" s="26"/>
      <c r="P107" s="23">
        <f t="shared" si="29"/>
        <v>6231.0999999999995</v>
      </c>
      <c r="Q107" s="23"/>
      <c r="R107" s="23"/>
      <c r="S107" s="23">
        <v>521.5</v>
      </c>
      <c r="T107" s="23"/>
      <c r="U107" s="23"/>
      <c r="V107" s="23"/>
      <c r="W107" s="23">
        <v>344</v>
      </c>
      <c r="X107" s="23"/>
      <c r="Y107" s="23">
        <v>1857</v>
      </c>
      <c r="Z107" s="24">
        <v>1619</v>
      </c>
      <c r="AA107" s="23">
        <v>295.2</v>
      </c>
      <c r="AB107" s="23">
        <v>979.2</v>
      </c>
      <c r="AC107" s="23">
        <v>217.2</v>
      </c>
      <c r="AD107" s="23"/>
      <c r="AE107" s="23"/>
      <c r="AF107" s="23"/>
      <c r="AG107" s="23">
        <v>398</v>
      </c>
      <c r="AH107" s="23"/>
    </row>
    <row r="108" spans="1:34" s="24" customFormat="1" ht="39.950000000000003" customHeight="1">
      <c r="A108" s="4" t="s">
        <v>236</v>
      </c>
      <c r="B108" s="4"/>
      <c r="C108" s="4"/>
      <c r="D108" s="4"/>
      <c r="E108" s="4"/>
      <c r="F108" s="4"/>
      <c r="G108" s="99">
        <f>SUM(G68:G107)</f>
        <v>9619268.75</v>
      </c>
      <c r="H108" s="100"/>
      <c r="I108" s="99">
        <f>SUM(I68:I107)</f>
        <v>4642109.7799999993</v>
      </c>
      <c r="J108" s="101"/>
      <c r="K108" s="99">
        <f>SUM(K68:K107)</f>
        <v>823481.95</v>
      </c>
      <c r="L108" s="102"/>
      <c r="M108" s="99">
        <f>SUM(M68:M107)</f>
        <v>4977158.9700000016</v>
      </c>
      <c r="N108" s="117">
        <f t="shared" si="30"/>
        <v>0.48258447712046709</v>
      </c>
      <c r="O108" s="26"/>
      <c r="P108" s="23">
        <f t="shared" si="29"/>
        <v>0</v>
      </c>
      <c r="Q108" s="23"/>
      <c r="R108" s="23"/>
      <c r="S108" s="23"/>
      <c r="T108" s="23"/>
      <c r="U108" s="23"/>
      <c r="V108" s="23"/>
      <c r="W108" s="23"/>
      <c r="X108" s="23"/>
      <c r="Y108" s="23"/>
      <c r="AA108" s="23"/>
      <c r="AB108" s="23"/>
      <c r="AC108" s="23"/>
      <c r="AD108" s="23"/>
      <c r="AE108" s="23"/>
      <c r="AF108" s="23"/>
      <c r="AG108" s="23"/>
      <c r="AH108" s="23"/>
    </row>
    <row r="109" spans="1:34" s="24" customFormat="1" ht="39.950000000000003" customHeight="1">
      <c r="A109" s="84">
        <v>1</v>
      </c>
      <c r="B109" s="84" t="s">
        <v>237</v>
      </c>
      <c r="C109" s="104" t="s">
        <v>238</v>
      </c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6"/>
      <c r="O109" s="26"/>
      <c r="P109" s="23">
        <f t="shared" si="29"/>
        <v>0</v>
      </c>
      <c r="Q109" s="23"/>
      <c r="R109" s="23"/>
      <c r="S109" s="23"/>
      <c r="T109" s="23"/>
      <c r="U109" s="23"/>
      <c r="V109" s="23"/>
      <c r="W109" s="23"/>
      <c r="X109" s="23"/>
      <c r="Y109" s="23"/>
      <c r="AA109" s="23"/>
      <c r="AB109" s="23"/>
      <c r="AC109" s="23"/>
      <c r="AD109" s="23"/>
      <c r="AE109" s="23"/>
      <c r="AF109" s="23"/>
      <c r="AG109" s="23"/>
      <c r="AH109" s="23"/>
    </row>
    <row r="110" spans="1:34" s="150" customFormat="1" ht="39.950000000000003" customHeight="1">
      <c r="A110" s="122">
        <v>1</v>
      </c>
      <c r="B110" s="122" t="s">
        <v>239</v>
      </c>
      <c r="C110" s="86" t="s">
        <v>240</v>
      </c>
      <c r="D110" s="87" t="s">
        <v>96</v>
      </c>
      <c r="E110" s="97">
        <v>12175.77</v>
      </c>
      <c r="F110" s="89">
        <v>8.61</v>
      </c>
      <c r="G110" s="95">
        <f t="shared" ref="G110:G149" si="31">ROUND(E110*F110,2)</f>
        <v>104833.38</v>
      </c>
      <c r="H110" s="123">
        <f t="shared" ref="H110:H149" si="32">P110+J110</f>
        <v>9247.5000000000018</v>
      </c>
      <c r="I110" s="90">
        <f t="shared" ref="I110:I149" si="33">ROUND(H110*F110,2)</f>
        <v>79620.98</v>
      </c>
      <c r="J110" s="147">
        <v>1244.22</v>
      </c>
      <c r="K110" s="93">
        <f t="shared" ref="K110:K149" si="34">ROUND(J110*F110,2)</f>
        <v>10712.73</v>
      </c>
      <c r="L110" s="126">
        <f t="shared" ref="L110:L149" si="35">E110-H110</f>
        <v>2928.2699999999986</v>
      </c>
      <c r="M110" s="90">
        <f t="shared" ref="M110:M149" si="36">ROUND(G110-I110,2)</f>
        <v>25212.400000000001</v>
      </c>
      <c r="N110" s="144">
        <f>IF(G110=0,"",I110/G110)</f>
        <v>0.7595002660412169</v>
      </c>
      <c r="O110" s="148"/>
      <c r="P110" s="23">
        <f t="shared" si="29"/>
        <v>8003.2800000000016</v>
      </c>
      <c r="Q110" s="149"/>
      <c r="R110" s="149"/>
      <c r="S110" s="149"/>
      <c r="T110" s="149"/>
      <c r="U110" s="149"/>
      <c r="V110" s="149">
        <v>458.85</v>
      </c>
      <c r="W110" s="149">
        <v>990.16</v>
      </c>
      <c r="X110" s="149">
        <v>1530.76</v>
      </c>
      <c r="Y110" s="149">
        <v>695.69</v>
      </c>
      <c r="Z110" s="150">
        <v>2172.39</v>
      </c>
      <c r="AA110" s="149">
        <v>26.24</v>
      </c>
      <c r="AB110" s="149">
        <v>767.85</v>
      </c>
      <c r="AC110" s="149">
        <v>254.46</v>
      </c>
      <c r="AD110" s="149"/>
      <c r="AE110" s="149"/>
      <c r="AF110" s="149">
        <v>534.94000000000096</v>
      </c>
      <c r="AG110" s="149">
        <v>42.57</v>
      </c>
      <c r="AH110" s="149">
        <v>529.37</v>
      </c>
    </row>
    <row r="111" spans="1:34" s="24" customFormat="1" ht="39.950000000000003" customHeight="1">
      <c r="A111" s="85">
        <v>1</v>
      </c>
      <c r="B111" s="85" t="s">
        <v>241</v>
      </c>
      <c r="C111" s="111" t="s">
        <v>162</v>
      </c>
      <c r="D111" s="67" t="s">
        <v>96</v>
      </c>
      <c r="E111" s="97">
        <f>2060.06+827.8066</f>
        <v>2887.8665999999998</v>
      </c>
      <c r="F111" s="89">
        <v>6.16</v>
      </c>
      <c r="G111" s="90">
        <f t="shared" si="31"/>
        <v>17789.259999999998</v>
      </c>
      <c r="H111" s="91">
        <f t="shared" si="32"/>
        <v>2486.8999999999996</v>
      </c>
      <c r="I111" s="90">
        <f t="shared" si="33"/>
        <v>15319.3</v>
      </c>
      <c r="J111" s="147">
        <v>1270.5</v>
      </c>
      <c r="K111" s="93">
        <f t="shared" si="34"/>
        <v>7826.28</v>
      </c>
      <c r="L111" s="94">
        <f t="shared" si="35"/>
        <v>400.9666000000002</v>
      </c>
      <c r="M111" s="90">
        <f t="shared" si="36"/>
        <v>2469.96</v>
      </c>
      <c r="N111" s="96">
        <f>IF(G111=0,"",I111/G111)</f>
        <v>0.86115442688453603</v>
      </c>
      <c r="O111" s="26"/>
      <c r="P111" s="23">
        <f t="shared" si="29"/>
        <v>1216.3999999999999</v>
      </c>
      <c r="Q111" s="23"/>
      <c r="R111" s="23"/>
      <c r="S111" s="23"/>
      <c r="T111" s="23"/>
      <c r="U111" s="23"/>
      <c r="V111" s="23">
        <v>57.72</v>
      </c>
      <c r="W111" s="23">
        <v>162.36000000000001</v>
      </c>
      <c r="X111" s="23">
        <v>92.08</v>
      </c>
      <c r="Y111" s="23">
        <v>278.14</v>
      </c>
      <c r="Z111" s="24">
        <v>379.83</v>
      </c>
      <c r="AA111" s="23"/>
      <c r="AB111" s="23">
        <v>40.33</v>
      </c>
      <c r="AC111" s="23">
        <v>75.39</v>
      </c>
      <c r="AD111" s="23"/>
      <c r="AE111" s="23"/>
      <c r="AF111" s="23">
        <v>23.99</v>
      </c>
      <c r="AG111" s="23">
        <v>42.57</v>
      </c>
      <c r="AH111" s="23">
        <v>63.99</v>
      </c>
    </row>
    <row r="112" spans="1:34" s="24" customFormat="1" ht="39.950000000000003" customHeight="1">
      <c r="A112" s="85">
        <v>1</v>
      </c>
      <c r="B112" s="85" t="s">
        <v>242</v>
      </c>
      <c r="C112" s="111" t="s">
        <v>168</v>
      </c>
      <c r="D112" s="67" t="s">
        <v>99</v>
      </c>
      <c r="E112" s="151">
        <v>0</v>
      </c>
      <c r="F112" s="89">
        <v>0.77</v>
      </c>
      <c r="G112" s="90">
        <f t="shared" si="31"/>
        <v>0</v>
      </c>
      <c r="H112" s="91">
        <f t="shared" si="32"/>
        <v>0</v>
      </c>
      <c r="I112" s="109">
        <f t="shared" si="33"/>
        <v>0</v>
      </c>
      <c r="J112" s="92"/>
      <c r="K112" s="110">
        <f t="shared" si="34"/>
        <v>0</v>
      </c>
      <c r="L112" s="94">
        <f t="shared" si="35"/>
        <v>0</v>
      </c>
      <c r="M112" s="90">
        <f t="shared" si="36"/>
        <v>0</v>
      </c>
      <c r="N112" s="96">
        <v>0</v>
      </c>
      <c r="O112" s="26"/>
      <c r="P112" s="23">
        <f t="shared" si="29"/>
        <v>0</v>
      </c>
      <c r="Q112" s="23"/>
      <c r="R112" s="23"/>
      <c r="S112" s="23"/>
      <c r="T112" s="23"/>
      <c r="U112" s="23"/>
      <c r="V112" s="23"/>
      <c r="W112" s="23"/>
      <c r="X112" s="23"/>
      <c r="Y112" s="23"/>
      <c r="AA112" s="23"/>
      <c r="AB112" s="23"/>
      <c r="AC112" s="23"/>
      <c r="AD112" s="23"/>
      <c r="AE112" s="23"/>
      <c r="AF112" s="23"/>
      <c r="AG112" s="23"/>
      <c r="AH112" s="23"/>
    </row>
    <row r="113" spans="1:34" s="24" customFormat="1" ht="39.950000000000003" customHeight="1">
      <c r="A113" s="122">
        <v>1</v>
      </c>
      <c r="B113" s="122" t="s">
        <v>243</v>
      </c>
      <c r="C113" s="86" t="s">
        <v>244</v>
      </c>
      <c r="D113" s="87" t="s">
        <v>96</v>
      </c>
      <c r="E113" s="97">
        <v>11825.58</v>
      </c>
      <c r="F113" s="89">
        <v>9.43</v>
      </c>
      <c r="G113" s="95">
        <f t="shared" si="31"/>
        <v>111515.22</v>
      </c>
      <c r="H113" s="123">
        <f t="shared" si="32"/>
        <v>8457.43</v>
      </c>
      <c r="I113" s="95">
        <f t="shared" si="33"/>
        <v>79753.56</v>
      </c>
      <c r="J113" s="152">
        <v>1987.76</v>
      </c>
      <c r="K113" s="93">
        <f t="shared" si="34"/>
        <v>18744.580000000002</v>
      </c>
      <c r="L113" s="126">
        <f t="shared" si="35"/>
        <v>3368.1499999999996</v>
      </c>
      <c r="M113" s="90">
        <f t="shared" si="36"/>
        <v>31761.66</v>
      </c>
      <c r="N113" s="96">
        <f t="shared" ref="N113:N123" si="37">IF(G113=0,"",I113/G113)</f>
        <v>0.71518094122040021</v>
      </c>
      <c r="O113" s="26"/>
      <c r="P113" s="23">
        <f t="shared" si="29"/>
        <v>6469.67</v>
      </c>
      <c r="Q113" s="23"/>
      <c r="R113" s="23"/>
      <c r="S113" s="23"/>
      <c r="T113" s="23"/>
      <c r="U113" s="23"/>
      <c r="V113" s="23">
        <v>1139.72</v>
      </c>
      <c r="W113" s="23">
        <v>787.75</v>
      </c>
      <c r="X113" s="23">
        <v>1399.08</v>
      </c>
      <c r="Y113" s="23">
        <v>391.96</v>
      </c>
      <c r="Z113" s="24">
        <v>1117.83</v>
      </c>
      <c r="AA113" s="23"/>
      <c r="AB113" s="23"/>
      <c r="AC113" s="23"/>
      <c r="AD113" s="23"/>
      <c r="AE113" s="23"/>
      <c r="AF113" s="23">
        <v>1207.58</v>
      </c>
      <c r="AG113" s="23"/>
      <c r="AH113" s="23">
        <v>425.75</v>
      </c>
    </row>
    <row r="114" spans="1:34" s="24" customFormat="1" ht="39.950000000000003" customHeight="1">
      <c r="A114" s="85">
        <v>1</v>
      </c>
      <c r="B114" s="85" t="s">
        <v>245</v>
      </c>
      <c r="C114" s="111" t="s">
        <v>246</v>
      </c>
      <c r="D114" s="67" t="s">
        <v>74</v>
      </c>
      <c r="E114" s="97">
        <v>899.71</v>
      </c>
      <c r="F114" s="89">
        <v>82.7</v>
      </c>
      <c r="G114" s="90">
        <f t="shared" si="31"/>
        <v>74406.02</v>
      </c>
      <c r="H114" s="91">
        <f t="shared" si="32"/>
        <v>77.67</v>
      </c>
      <c r="I114" s="90">
        <f t="shared" si="33"/>
        <v>6423.31</v>
      </c>
      <c r="J114" s="152">
        <v>77.67</v>
      </c>
      <c r="K114" s="93">
        <f t="shared" si="34"/>
        <v>6423.31</v>
      </c>
      <c r="L114" s="94">
        <f t="shared" si="35"/>
        <v>822.04000000000008</v>
      </c>
      <c r="M114" s="90">
        <f t="shared" si="36"/>
        <v>67982.710000000006</v>
      </c>
      <c r="N114" s="96">
        <f t="shared" si="37"/>
        <v>8.6327826700043894E-2</v>
      </c>
      <c r="O114" s="26"/>
      <c r="P114" s="23">
        <f t="shared" si="29"/>
        <v>0</v>
      </c>
      <c r="Q114" s="23"/>
      <c r="R114" s="23"/>
      <c r="S114" s="23"/>
      <c r="T114" s="23"/>
      <c r="U114" s="23"/>
      <c r="V114" s="23"/>
      <c r="W114" s="23"/>
      <c r="X114" s="23"/>
      <c r="Y114" s="23"/>
      <c r="AA114" s="23"/>
      <c r="AB114" s="23"/>
      <c r="AC114" s="23"/>
      <c r="AD114" s="23"/>
      <c r="AE114" s="23"/>
      <c r="AF114" s="23"/>
      <c r="AG114" s="23"/>
      <c r="AH114" s="23"/>
    </row>
    <row r="115" spans="1:34" s="24" customFormat="1" ht="39.950000000000003" customHeight="1">
      <c r="A115" s="85">
        <v>1</v>
      </c>
      <c r="B115" s="85" t="s">
        <v>247</v>
      </c>
      <c r="C115" s="111" t="s">
        <v>248</v>
      </c>
      <c r="D115" s="67" t="s">
        <v>74</v>
      </c>
      <c r="E115" s="97">
        <v>1143.73</v>
      </c>
      <c r="F115" s="89">
        <v>56.44</v>
      </c>
      <c r="G115" s="90">
        <f t="shared" si="31"/>
        <v>64552.12</v>
      </c>
      <c r="H115" s="91">
        <f t="shared" si="32"/>
        <v>0</v>
      </c>
      <c r="I115" s="90">
        <f t="shared" si="33"/>
        <v>0</v>
      </c>
      <c r="J115" s="143"/>
      <c r="K115" s="93">
        <f t="shared" si="34"/>
        <v>0</v>
      </c>
      <c r="L115" s="94">
        <f t="shared" si="35"/>
        <v>1143.73</v>
      </c>
      <c r="M115" s="90">
        <f t="shared" si="36"/>
        <v>64552.12</v>
      </c>
      <c r="N115" s="96">
        <f t="shared" si="37"/>
        <v>0</v>
      </c>
      <c r="O115" s="26"/>
      <c r="P115" s="23">
        <f t="shared" si="29"/>
        <v>0</v>
      </c>
      <c r="Q115" s="23"/>
      <c r="R115" s="23"/>
      <c r="S115" s="23"/>
      <c r="T115" s="23"/>
      <c r="U115" s="23"/>
      <c r="V115" s="23"/>
      <c r="W115" s="23"/>
      <c r="X115" s="23"/>
      <c r="Y115" s="23"/>
      <c r="AA115" s="23"/>
      <c r="AB115" s="23"/>
      <c r="AC115" s="23"/>
      <c r="AD115" s="23"/>
      <c r="AE115" s="23"/>
      <c r="AF115" s="23"/>
      <c r="AG115" s="23"/>
      <c r="AH115" s="23"/>
    </row>
    <row r="116" spans="1:34" s="24" customFormat="1" ht="39.950000000000003" customHeight="1">
      <c r="A116" s="85">
        <v>1</v>
      </c>
      <c r="B116" s="85" t="s">
        <v>249</v>
      </c>
      <c r="C116" s="111" t="s">
        <v>250</v>
      </c>
      <c r="D116" s="67" t="s">
        <v>74</v>
      </c>
      <c r="E116" s="97">
        <v>993.62</v>
      </c>
      <c r="F116" s="89">
        <v>12</v>
      </c>
      <c r="G116" s="90">
        <f t="shared" si="31"/>
        <v>11923.44</v>
      </c>
      <c r="H116" s="91">
        <f t="shared" si="32"/>
        <v>0</v>
      </c>
      <c r="I116" s="90">
        <f t="shared" si="33"/>
        <v>0</v>
      </c>
      <c r="J116" s="143"/>
      <c r="K116" s="93">
        <f t="shared" si="34"/>
        <v>0</v>
      </c>
      <c r="L116" s="94">
        <f t="shared" si="35"/>
        <v>993.62</v>
      </c>
      <c r="M116" s="90">
        <f t="shared" si="36"/>
        <v>11923.44</v>
      </c>
      <c r="N116" s="96">
        <f t="shared" si="37"/>
        <v>0</v>
      </c>
      <c r="O116" s="26"/>
      <c r="P116" s="23">
        <f t="shared" si="29"/>
        <v>0</v>
      </c>
      <c r="Q116" s="23"/>
      <c r="R116" s="23"/>
      <c r="S116" s="23"/>
      <c r="T116" s="23"/>
      <c r="U116" s="23"/>
      <c r="V116" s="23"/>
      <c r="W116" s="23"/>
      <c r="X116" s="23"/>
      <c r="Y116" s="23"/>
      <c r="AA116" s="23"/>
      <c r="AB116" s="23"/>
      <c r="AC116" s="23"/>
      <c r="AD116" s="23"/>
      <c r="AE116" s="23"/>
      <c r="AF116" s="23"/>
      <c r="AG116" s="23"/>
      <c r="AH116" s="23"/>
    </row>
    <row r="117" spans="1:34" s="24" customFormat="1" ht="39.950000000000003" customHeight="1">
      <c r="A117" s="85">
        <v>1</v>
      </c>
      <c r="B117" s="85" t="s">
        <v>251</v>
      </c>
      <c r="C117" s="111" t="s">
        <v>252</v>
      </c>
      <c r="D117" s="67" t="s">
        <v>74</v>
      </c>
      <c r="E117" s="97">
        <v>1227.9100000000001</v>
      </c>
      <c r="F117" s="89">
        <v>66.08</v>
      </c>
      <c r="G117" s="90">
        <f t="shared" si="31"/>
        <v>81140.289999999994</v>
      </c>
      <c r="H117" s="91">
        <f t="shared" si="32"/>
        <v>0</v>
      </c>
      <c r="I117" s="90">
        <f t="shared" si="33"/>
        <v>0</v>
      </c>
      <c r="J117" s="143"/>
      <c r="K117" s="93">
        <f t="shared" si="34"/>
        <v>0</v>
      </c>
      <c r="L117" s="94">
        <f t="shared" si="35"/>
        <v>1227.9100000000001</v>
      </c>
      <c r="M117" s="90">
        <f t="shared" si="36"/>
        <v>81140.289999999994</v>
      </c>
      <c r="N117" s="96">
        <f t="shared" si="37"/>
        <v>0</v>
      </c>
      <c r="O117" s="26"/>
      <c r="P117" s="23">
        <f t="shared" si="29"/>
        <v>0</v>
      </c>
      <c r="Q117" s="23"/>
      <c r="R117" s="23"/>
      <c r="S117" s="23"/>
      <c r="T117" s="23"/>
      <c r="U117" s="23"/>
      <c r="V117" s="23"/>
      <c r="W117" s="23"/>
      <c r="X117" s="23"/>
      <c r="Y117" s="23"/>
      <c r="AA117" s="23"/>
      <c r="AB117" s="23"/>
      <c r="AC117" s="23"/>
      <c r="AD117" s="23"/>
      <c r="AE117" s="23"/>
      <c r="AF117" s="23"/>
      <c r="AG117" s="23"/>
      <c r="AH117" s="23"/>
    </row>
    <row r="118" spans="1:34" s="24" customFormat="1" ht="39.950000000000003" customHeight="1">
      <c r="A118" s="85">
        <v>1</v>
      </c>
      <c r="B118" s="85" t="s">
        <v>253</v>
      </c>
      <c r="C118" s="111" t="s">
        <v>254</v>
      </c>
      <c r="D118" s="67" t="s">
        <v>96</v>
      </c>
      <c r="E118" s="97">
        <v>611.17999999999995</v>
      </c>
      <c r="F118" s="89">
        <v>131.25</v>
      </c>
      <c r="G118" s="90">
        <f t="shared" si="31"/>
        <v>80217.38</v>
      </c>
      <c r="H118" s="91">
        <f t="shared" si="32"/>
        <v>369.64</v>
      </c>
      <c r="I118" s="90">
        <f t="shared" si="33"/>
        <v>48515.25</v>
      </c>
      <c r="J118" s="152">
        <v>52.43</v>
      </c>
      <c r="K118" s="93">
        <f t="shared" si="34"/>
        <v>6881.44</v>
      </c>
      <c r="L118" s="94">
        <f t="shared" si="35"/>
        <v>241.53999999999996</v>
      </c>
      <c r="M118" s="90">
        <f t="shared" si="36"/>
        <v>31702.13</v>
      </c>
      <c r="N118" s="96">
        <f t="shared" si="37"/>
        <v>0.60479723970042398</v>
      </c>
      <c r="O118" s="26"/>
      <c r="P118" s="23">
        <f t="shared" si="29"/>
        <v>317.20999999999998</v>
      </c>
      <c r="Q118" s="23"/>
      <c r="R118" s="23"/>
      <c r="S118" s="23"/>
      <c r="T118" s="23"/>
      <c r="U118" s="23"/>
      <c r="V118" s="23">
        <v>21.39</v>
      </c>
      <c r="W118" s="23">
        <v>40.049999999999997</v>
      </c>
      <c r="X118" s="23">
        <v>39.6</v>
      </c>
      <c r="Y118" s="23">
        <v>28.93</v>
      </c>
      <c r="Z118" s="24">
        <v>90.22</v>
      </c>
      <c r="AA118" s="23">
        <v>8.11</v>
      </c>
      <c r="AB118" s="23">
        <v>21.01</v>
      </c>
      <c r="AC118" s="23">
        <v>13.34</v>
      </c>
      <c r="AD118" s="23"/>
      <c r="AE118" s="23"/>
      <c r="AF118" s="23">
        <v>14.93</v>
      </c>
      <c r="AG118" s="23"/>
      <c r="AH118" s="23">
        <v>39.630000000000003</v>
      </c>
    </row>
    <row r="119" spans="1:34" s="24" customFormat="1" ht="39.950000000000003" customHeight="1">
      <c r="A119" s="85">
        <v>1</v>
      </c>
      <c r="B119" s="85" t="s">
        <v>255</v>
      </c>
      <c r="C119" s="111" t="s">
        <v>256</v>
      </c>
      <c r="D119" s="67" t="s">
        <v>48</v>
      </c>
      <c r="E119" s="88">
        <v>911.09</v>
      </c>
      <c r="F119" s="89">
        <v>104.73</v>
      </c>
      <c r="G119" s="90">
        <f t="shared" si="31"/>
        <v>95418.46</v>
      </c>
      <c r="H119" s="91">
        <f t="shared" si="32"/>
        <v>736.87000000000012</v>
      </c>
      <c r="I119" s="90">
        <f t="shared" si="33"/>
        <v>77172.399999999994</v>
      </c>
      <c r="J119" s="101"/>
      <c r="K119" s="93">
        <f t="shared" si="34"/>
        <v>0</v>
      </c>
      <c r="L119" s="94">
        <f t="shared" si="35"/>
        <v>174.21999999999991</v>
      </c>
      <c r="M119" s="90">
        <f t="shared" si="36"/>
        <v>18246.060000000001</v>
      </c>
      <c r="N119" s="96">
        <f t="shared" si="37"/>
        <v>0.80877851099252696</v>
      </c>
      <c r="O119" s="26"/>
      <c r="P119" s="23">
        <f t="shared" si="29"/>
        <v>736.87000000000012</v>
      </c>
      <c r="Q119" s="23"/>
      <c r="R119" s="23"/>
      <c r="S119" s="23"/>
      <c r="T119" s="23"/>
      <c r="U119" s="23"/>
      <c r="V119" s="23">
        <v>83.6</v>
      </c>
      <c r="W119" s="23">
        <v>73.430000000000007</v>
      </c>
      <c r="X119" s="23">
        <v>126.22</v>
      </c>
      <c r="Y119" s="23">
        <v>57.21</v>
      </c>
      <c r="Z119" s="24">
        <v>195</v>
      </c>
      <c r="AA119" s="23"/>
      <c r="AB119" s="23">
        <v>37.5</v>
      </c>
      <c r="AC119" s="23">
        <v>72.2</v>
      </c>
      <c r="AD119" s="23"/>
      <c r="AE119" s="23"/>
      <c r="AF119" s="23">
        <v>25.71</v>
      </c>
      <c r="AG119" s="23"/>
      <c r="AH119" s="23">
        <v>66</v>
      </c>
    </row>
    <row r="120" spans="1:34" s="24" customFormat="1" ht="39.950000000000003" customHeight="1">
      <c r="A120" s="85">
        <v>1</v>
      </c>
      <c r="B120" s="85" t="s">
        <v>257</v>
      </c>
      <c r="C120" s="111" t="s">
        <v>258</v>
      </c>
      <c r="D120" s="67" t="s">
        <v>48</v>
      </c>
      <c r="E120" s="88">
        <v>411</v>
      </c>
      <c r="F120" s="113">
        <v>137.22</v>
      </c>
      <c r="G120" s="90">
        <f t="shared" si="31"/>
        <v>56397.42</v>
      </c>
      <c r="H120" s="91">
        <f t="shared" si="32"/>
        <v>411.00000000000006</v>
      </c>
      <c r="I120" s="90">
        <f t="shared" si="33"/>
        <v>56397.42</v>
      </c>
      <c r="J120" s="101"/>
      <c r="K120" s="93">
        <f t="shared" si="34"/>
        <v>0</v>
      </c>
      <c r="L120" s="94">
        <f t="shared" si="35"/>
        <v>0</v>
      </c>
      <c r="M120" s="90">
        <f t="shared" si="36"/>
        <v>0</v>
      </c>
      <c r="N120" s="137">
        <f t="shared" si="37"/>
        <v>1</v>
      </c>
      <c r="O120" s="26"/>
      <c r="P120" s="23">
        <f t="shared" si="29"/>
        <v>411.00000000000006</v>
      </c>
      <c r="Q120" s="23"/>
      <c r="R120" s="23"/>
      <c r="S120" s="23"/>
      <c r="T120" s="23"/>
      <c r="U120" s="23"/>
      <c r="V120" s="23">
        <v>26.8</v>
      </c>
      <c r="W120" s="23">
        <v>55.4</v>
      </c>
      <c r="X120" s="23">
        <v>69.48</v>
      </c>
      <c r="Y120" s="23">
        <v>54.18</v>
      </c>
      <c r="Z120" s="24">
        <v>153.62</v>
      </c>
      <c r="AA120" s="23"/>
      <c r="AB120" s="23">
        <v>46.1</v>
      </c>
      <c r="AC120" s="23">
        <v>5.42</v>
      </c>
      <c r="AD120" s="23"/>
      <c r="AE120" s="23"/>
      <c r="AF120" s="23"/>
      <c r="AG120" s="23"/>
      <c r="AH120" s="23"/>
    </row>
    <row r="121" spans="1:34" s="24" customFormat="1" ht="39.950000000000003" customHeight="1">
      <c r="A121" s="85">
        <v>1</v>
      </c>
      <c r="B121" s="67" t="s">
        <v>259</v>
      </c>
      <c r="C121" s="111" t="s">
        <v>260</v>
      </c>
      <c r="D121" s="67" t="s">
        <v>48</v>
      </c>
      <c r="E121" s="88">
        <v>445.77</v>
      </c>
      <c r="F121" s="89">
        <v>153.97</v>
      </c>
      <c r="G121" s="153">
        <f t="shared" si="31"/>
        <v>68635.210000000006</v>
      </c>
      <c r="H121" s="91">
        <f t="shared" si="32"/>
        <v>251.52999999999997</v>
      </c>
      <c r="I121" s="90">
        <f t="shared" si="33"/>
        <v>38728.07</v>
      </c>
      <c r="J121" s="152">
        <v>8.6999999999999993</v>
      </c>
      <c r="K121" s="93">
        <f t="shared" si="34"/>
        <v>1339.54</v>
      </c>
      <c r="L121" s="94">
        <f t="shared" si="35"/>
        <v>194.24</v>
      </c>
      <c r="M121" s="90">
        <f t="shared" si="36"/>
        <v>29907.14</v>
      </c>
      <c r="N121" s="96">
        <f t="shared" si="37"/>
        <v>0.56425951053402468</v>
      </c>
      <c r="O121" s="26"/>
      <c r="P121" s="23">
        <f t="shared" si="29"/>
        <v>242.82999999999998</v>
      </c>
      <c r="Q121" s="23"/>
      <c r="R121" s="23"/>
      <c r="S121" s="23"/>
      <c r="T121" s="23"/>
      <c r="U121" s="23"/>
      <c r="V121" s="23">
        <v>24</v>
      </c>
      <c r="W121" s="23"/>
      <c r="X121" s="23"/>
      <c r="Y121" s="23"/>
      <c r="Z121" s="24">
        <v>61.33</v>
      </c>
      <c r="AA121" s="23"/>
      <c r="AB121" s="23"/>
      <c r="AC121" s="23">
        <v>22.5</v>
      </c>
      <c r="AD121" s="23"/>
      <c r="AE121" s="23"/>
      <c r="AF121" s="23">
        <v>40.5</v>
      </c>
      <c r="AG121" s="23"/>
      <c r="AH121" s="23">
        <v>94.5</v>
      </c>
    </row>
    <row r="122" spans="1:34" s="24" customFormat="1" ht="39.950000000000003" customHeight="1">
      <c r="A122" s="122">
        <v>1</v>
      </c>
      <c r="B122" s="87" t="s">
        <v>261</v>
      </c>
      <c r="C122" s="86" t="s">
        <v>262</v>
      </c>
      <c r="D122" s="87" t="s">
        <v>48</v>
      </c>
      <c r="E122" s="97">
        <v>84.79</v>
      </c>
      <c r="F122" s="89">
        <v>258.39999999999998</v>
      </c>
      <c r="G122" s="154">
        <f t="shared" si="31"/>
        <v>21909.74</v>
      </c>
      <c r="H122" s="123">
        <f t="shared" si="32"/>
        <v>79.11</v>
      </c>
      <c r="I122" s="95">
        <f t="shared" si="33"/>
        <v>20442.02</v>
      </c>
      <c r="J122" s="152">
        <v>12</v>
      </c>
      <c r="K122" s="93">
        <f t="shared" si="34"/>
        <v>3100.8</v>
      </c>
      <c r="L122" s="126">
        <f t="shared" si="35"/>
        <v>5.6800000000000068</v>
      </c>
      <c r="M122" s="90">
        <f t="shared" si="36"/>
        <v>1467.72</v>
      </c>
      <c r="N122" s="96">
        <f t="shared" si="37"/>
        <v>0.9330106153701504</v>
      </c>
      <c r="O122" s="26"/>
      <c r="P122" s="23">
        <f t="shared" si="29"/>
        <v>67.11</v>
      </c>
      <c r="Q122" s="23"/>
      <c r="R122" s="23"/>
      <c r="S122" s="23"/>
      <c r="T122" s="23"/>
      <c r="U122" s="23"/>
      <c r="V122" s="23"/>
      <c r="W122" s="23">
        <v>29.89</v>
      </c>
      <c r="X122" s="23"/>
      <c r="Y122" s="23"/>
      <c r="Z122" s="24">
        <v>14.11</v>
      </c>
      <c r="AA122" s="23"/>
      <c r="AB122" s="23"/>
      <c r="AC122" s="23"/>
      <c r="AD122" s="23"/>
      <c r="AE122" s="23"/>
      <c r="AF122" s="23">
        <v>23.11</v>
      </c>
      <c r="AG122" s="23"/>
      <c r="AH122" s="23"/>
    </row>
    <row r="123" spans="1:34" s="24" customFormat="1" ht="39.950000000000003" customHeight="1">
      <c r="A123" s="122">
        <v>1</v>
      </c>
      <c r="B123" s="87" t="s">
        <v>263</v>
      </c>
      <c r="C123" s="86" t="s">
        <v>264</v>
      </c>
      <c r="D123" s="87" t="s">
        <v>48</v>
      </c>
      <c r="E123" s="97">
        <v>69.16</v>
      </c>
      <c r="F123" s="89">
        <v>354.21</v>
      </c>
      <c r="G123" s="154">
        <f t="shared" si="31"/>
        <v>24497.16</v>
      </c>
      <c r="H123" s="123">
        <f t="shared" si="32"/>
        <v>69.16</v>
      </c>
      <c r="I123" s="95">
        <f t="shared" si="33"/>
        <v>24497.16</v>
      </c>
      <c r="J123" s="152">
        <v>13</v>
      </c>
      <c r="K123" s="93">
        <f t="shared" si="34"/>
        <v>4604.7299999999996</v>
      </c>
      <c r="L123" s="126">
        <f t="shared" si="35"/>
        <v>0</v>
      </c>
      <c r="M123" s="90">
        <f t="shared" si="36"/>
        <v>0</v>
      </c>
      <c r="N123" s="96">
        <f t="shared" si="37"/>
        <v>1</v>
      </c>
      <c r="O123" s="26"/>
      <c r="P123" s="23">
        <f t="shared" si="29"/>
        <v>56.16</v>
      </c>
      <c r="Q123" s="23"/>
      <c r="R123" s="23"/>
      <c r="S123" s="23"/>
      <c r="T123" s="23"/>
      <c r="U123" s="23"/>
      <c r="V123" s="23"/>
      <c r="W123" s="23">
        <v>19.98</v>
      </c>
      <c r="X123" s="23">
        <v>8.02</v>
      </c>
      <c r="Y123" s="23"/>
      <c r="AA123" s="23"/>
      <c r="AB123" s="23"/>
      <c r="AC123" s="23"/>
      <c r="AD123" s="23"/>
      <c r="AE123" s="23"/>
      <c r="AF123" s="23">
        <v>16.16</v>
      </c>
      <c r="AG123" s="23"/>
      <c r="AH123" s="23">
        <v>12</v>
      </c>
    </row>
    <row r="124" spans="1:34" s="24" customFormat="1" ht="39.950000000000003" customHeight="1">
      <c r="A124" s="85">
        <v>1</v>
      </c>
      <c r="B124" s="67" t="s">
        <v>265</v>
      </c>
      <c r="C124" s="86" t="s">
        <v>266</v>
      </c>
      <c r="D124" s="87" t="s">
        <v>48</v>
      </c>
      <c r="E124" s="88">
        <v>0</v>
      </c>
      <c r="F124" s="89">
        <v>821.25</v>
      </c>
      <c r="G124" s="153">
        <f t="shared" si="31"/>
        <v>0</v>
      </c>
      <c r="H124" s="91">
        <f t="shared" si="32"/>
        <v>0</v>
      </c>
      <c r="I124" s="109">
        <f t="shared" si="33"/>
        <v>0</v>
      </c>
      <c r="J124" s="143"/>
      <c r="K124" s="110">
        <f t="shared" si="34"/>
        <v>0</v>
      </c>
      <c r="L124" s="94">
        <f t="shared" si="35"/>
        <v>0</v>
      </c>
      <c r="M124" s="90">
        <f t="shared" si="36"/>
        <v>0</v>
      </c>
      <c r="N124" s="96">
        <v>0</v>
      </c>
      <c r="O124" s="26"/>
      <c r="P124" s="23">
        <f t="shared" si="29"/>
        <v>0</v>
      </c>
      <c r="Q124" s="23"/>
      <c r="R124" s="23"/>
      <c r="S124" s="23"/>
      <c r="T124" s="23"/>
      <c r="U124" s="23"/>
      <c r="V124" s="23"/>
      <c r="W124" s="23"/>
      <c r="X124" s="23"/>
      <c r="Y124" s="23"/>
      <c r="AA124" s="23"/>
      <c r="AB124" s="23"/>
      <c r="AC124" s="23"/>
      <c r="AD124" s="23"/>
      <c r="AE124" s="23"/>
      <c r="AF124" s="23"/>
      <c r="AG124" s="23"/>
      <c r="AH124" s="23"/>
    </row>
    <row r="125" spans="1:34" s="24" customFormat="1" ht="39.950000000000003" customHeight="1">
      <c r="A125" s="85">
        <v>1</v>
      </c>
      <c r="B125" s="67" t="s">
        <v>267</v>
      </c>
      <c r="C125" s="155" t="s">
        <v>268</v>
      </c>
      <c r="D125" s="156" t="s">
        <v>96</v>
      </c>
      <c r="E125" s="157">
        <v>176.9</v>
      </c>
      <c r="F125" s="89">
        <v>41.72</v>
      </c>
      <c r="G125" s="153">
        <f t="shared" si="31"/>
        <v>7380.27</v>
      </c>
      <c r="H125" s="91">
        <f t="shared" si="32"/>
        <v>2.91</v>
      </c>
      <c r="I125" s="90">
        <f t="shared" si="33"/>
        <v>121.41</v>
      </c>
      <c r="J125" s="152">
        <v>1.1499999999999999</v>
      </c>
      <c r="K125" s="93">
        <f t="shared" si="34"/>
        <v>47.98</v>
      </c>
      <c r="L125" s="94">
        <f t="shared" si="35"/>
        <v>173.99</v>
      </c>
      <c r="M125" s="90">
        <f t="shared" si="36"/>
        <v>7258.86</v>
      </c>
      <c r="N125" s="96">
        <f t="shared" ref="N125:N144" si="38">IF(G125=0,"",I125/G125)</f>
        <v>1.64506176603295E-2</v>
      </c>
      <c r="O125" s="26"/>
      <c r="P125" s="23">
        <f t="shared" si="29"/>
        <v>1.76</v>
      </c>
      <c r="Q125" s="23"/>
      <c r="R125" s="23"/>
      <c r="S125" s="23"/>
      <c r="T125" s="23"/>
      <c r="U125" s="23"/>
      <c r="V125" s="23"/>
      <c r="W125" s="23">
        <v>1.76</v>
      </c>
      <c r="X125" s="23"/>
      <c r="Y125" s="23"/>
      <c r="AA125" s="23"/>
      <c r="AB125" s="23"/>
      <c r="AC125" s="23"/>
      <c r="AD125" s="23"/>
      <c r="AE125" s="23"/>
      <c r="AF125" s="23"/>
      <c r="AG125" s="23"/>
      <c r="AH125" s="23"/>
    </row>
    <row r="126" spans="1:34" s="24" customFormat="1" ht="45.75" customHeight="1">
      <c r="A126" s="85">
        <v>1</v>
      </c>
      <c r="B126" s="67" t="s">
        <v>269</v>
      </c>
      <c r="C126" s="155" t="s">
        <v>270</v>
      </c>
      <c r="D126" s="156" t="s">
        <v>96</v>
      </c>
      <c r="E126" s="157">
        <v>20.57</v>
      </c>
      <c r="F126" s="89">
        <v>318.11</v>
      </c>
      <c r="G126" s="153">
        <f t="shared" si="31"/>
        <v>6543.52</v>
      </c>
      <c r="H126" s="91">
        <f t="shared" si="32"/>
        <v>18.350000000000001</v>
      </c>
      <c r="I126" s="90">
        <f t="shared" si="33"/>
        <v>5837.32</v>
      </c>
      <c r="J126" s="152">
        <v>18.25</v>
      </c>
      <c r="K126" s="93">
        <f t="shared" si="34"/>
        <v>5805.51</v>
      </c>
      <c r="L126" s="94">
        <f t="shared" si="35"/>
        <v>2.2199999999999989</v>
      </c>
      <c r="M126" s="90">
        <f t="shared" si="36"/>
        <v>706.2</v>
      </c>
      <c r="N126" s="96">
        <f t="shared" si="38"/>
        <v>0.89207643592439534</v>
      </c>
      <c r="O126" s="26"/>
      <c r="P126" s="23">
        <f t="shared" si="29"/>
        <v>0.1</v>
      </c>
      <c r="Q126" s="23"/>
      <c r="R126" s="23"/>
      <c r="S126" s="23"/>
      <c r="T126" s="23"/>
      <c r="U126" s="23"/>
      <c r="V126" s="23"/>
      <c r="W126" s="23">
        <v>0.1</v>
      </c>
      <c r="X126" s="23"/>
      <c r="Y126" s="23"/>
      <c r="AA126" s="23"/>
      <c r="AB126" s="23"/>
      <c r="AC126" s="23"/>
      <c r="AD126" s="23"/>
      <c r="AE126" s="23"/>
      <c r="AF126" s="23"/>
      <c r="AG126" s="23"/>
      <c r="AH126" s="23"/>
    </row>
    <row r="127" spans="1:34" s="24" customFormat="1" ht="50.25" customHeight="1">
      <c r="A127" s="85">
        <v>1</v>
      </c>
      <c r="B127" s="67" t="s">
        <v>271</v>
      </c>
      <c r="C127" s="155" t="s">
        <v>272</v>
      </c>
      <c r="D127" s="156" t="s">
        <v>74</v>
      </c>
      <c r="E127" s="157">
        <v>237.6</v>
      </c>
      <c r="F127" s="89">
        <v>258.37</v>
      </c>
      <c r="G127" s="153">
        <f t="shared" si="31"/>
        <v>61388.71</v>
      </c>
      <c r="H127" s="91">
        <f t="shared" si="32"/>
        <v>139.67999999999998</v>
      </c>
      <c r="I127" s="90">
        <f t="shared" si="33"/>
        <v>36089.120000000003</v>
      </c>
      <c r="J127" s="152">
        <v>137.91999999999999</v>
      </c>
      <c r="K127" s="93">
        <f t="shared" si="34"/>
        <v>35634.39</v>
      </c>
      <c r="L127" s="94">
        <f t="shared" si="35"/>
        <v>97.920000000000016</v>
      </c>
      <c r="M127" s="90">
        <f t="shared" si="36"/>
        <v>25299.59</v>
      </c>
      <c r="N127" s="96">
        <f t="shared" si="38"/>
        <v>0.58787878096803148</v>
      </c>
      <c r="O127" s="26"/>
      <c r="P127" s="23">
        <f t="shared" si="29"/>
        <v>1.76</v>
      </c>
      <c r="Q127" s="23"/>
      <c r="R127" s="23"/>
      <c r="S127" s="23"/>
      <c r="T127" s="23"/>
      <c r="U127" s="23"/>
      <c r="V127" s="23"/>
      <c r="W127" s="23">
        <v>1.76</v>
      </c>
      <c r="X127" s="23"/>
      <c r="Y127" s="23"/>
      <c r="AA127" s="23"/>
      <c r="AB127" s="23"/>
      <c r="AC127" s="23"/>
      <c r="AD127" s="23"/>
      <c r="AE127" s="23"/>
      <c r="AF127" s="23"/>
      <c r="AG127" s="23"/>
      <c r="AH127" s="23"/>
    </row>
    <row r="128" spans="1:34" s="24" customFormat="1" ht="39.950000000000003" customHeight="1">
      <c r="A128" s="85">
        <v>1</v>
      </c>
      <c r="B128" s="67" t="s">
        <v>273</v>
      </c>
      <c r="C128" s="155" t="s">
        <v>274</v>
      </c>
      <c r="D128" s="156" t="s">
        <v>74</v>
      </c>
      <c r="E128" s="157">
        <v>56.16</v>
      </c>
      <c r="F128" s="89">
        <v>159.01</v>
      </c>
      <c r="G128" s="153">
        <f t="shared" si="31"/>
        <v>8930</v>
      </c>
      <c r="H128" s="91">
        <f t="shared" si="32"/>
        <v>1.18</v>
      </c>
      <c r="I128" s="90">
        <f t="shared" si="33"/>
        <v>187.63</v>
      </c>
      <c r="J128" s="152">
        <v>0.18</v>
      </c>
      <c r="K128" s="93">
        <f t="shared" si="34"/>
        <v>28.62</v>
      </c>
      <c r="L128" s="94">
        <f t="shared" si="35"/>
        <v>54.98</v>
      </c>
      <c r="M128" s="90">
        <f t="shared" si="36"/>
        <v>8742.3700000000008</v>
      </c>
      <c r="N128" s="96">
        <f t="shared" si="38"/>
        <v>2.1011198208286674E-2</v>
      </c>
      <c r="O128" s="26"/>
      <c r="P128" s="23">
        <f t="shared" si="29"/>
        <v>1</v>
      </c>
      <c r="Q128" s="23"/>
      <c r="R128" s="23"/>
      <c r="S128" s="23"/>
      <c r="T128" s="23"/>
      <c r="U128" s="23"/>
      <c r="V128" s="23"/>
      <c r="W128" s="23">
        <v>1</v>
      </c>
      <c r="X128" s="23"/>
      <c r="Y128" s="23"/>
      <c r="AA128" s="23"/>
      <c r="AB128" s="23"/>
      <c r="AC128" s="23"/>
      <c r="AD128" s="23"/>
      <c r="AE128" s="23"/>
      <c r="AF128" s="23"/>
      <c r="AG128" s="23"/>
      <c r="AH128" s="23"/>
    </row>
    <row r="129" spans="1:34" s="24" customFormat="1" ht="39.950000000000003" customHeight="1">
      <c r="A129" s="85">
        <v>1</v>
      </c>
      <c r="B129" s="67" t="s">
        <v>275</v>
      </c>
      <c r="C129" s="155" t="s">
        <v>276</v>
      </c>
      <c r="D129" s="156" t="s">
        <v>48</v>
      </c>
      <c r="E129" s="157">
        <v>31.6</v>
      </c>
      <c r="F129" s="89">
        <v>3538.11</v>
      </c>
      <c r="G129" s="153">
        <f t="shared" si="31"/>
        <v>111804.28</v>
      </c>
      <c r="H129" s="91">
        <f t="shared" si="32"/>
        <v>13.7</v>
      </c>
      <c r="I129" s="90">
        <f t="shared" si="33"/>
        <v>48472.11</v>
      </c>
      <c r="J129" s="143"/>
      <c r="K129" s="93">
        <f t="shared" si="34"/>
        <v>0</v>
      </c>
      <c r="L129" s="94">
        <f t="shared" si="35"/>
        <v>17.900000000000002</v>
      </c>
      <c r="M129" s="90">
        <f t="shared" si="36"/>
        <v>63332.17</v>
      </c>
      <c r="N129" s="96">
        <f t="shared" si="38"/>
        <v>0.4335443151192423</v>
      </c>
      <c r="O129" s="26"/>
      <c r="P129" s="23">
        <f t="shared" si="29"/>
        <v>13.7</v>
      </c>
      <c r="Q129" s="23"/>
      <c r="R129" s="23"/>
      <c r="S129" s="23"/>
      <c r="T129" s="23"/>
      <c r="U129" s="23"/>
      <c r="V129" s="23"/>
      <c r="W129" s="23"/>
      <c r="X129" s="23"/>
      <c r="Y129" s="23">
        <v>6.5</v>
      </c>
      <c r="Z129" s="24">
        <v>2.2000000000000002</v>
      </c>
      <c r="AA129" s="23"/>
      <c r="AB129" s="23">
        <v>1</v>
      </c>
      <c r="AC129" s="23">
        <v>7.0000000000000007E-2</v>
      </c>
      <c r="AD129" s="23">
        <v>3.9</v>
      </c>
      <c r="AE129" s="23"/>
      <c r="AF129" s="23">
        <v>0.03</v>
      </c>
      <c r="AG129" s="23"/>
      <c r="AH129" s="23"/>
    </row>
    <row r="130" spans="1:34" s="24" customFormat="1" ht="39.950000000000003" customHeight="1">
      <c r="A130" s="85">
        <v>1</v>
      </c>
      <c r="B130" s="67" t="s">
        <v>277</v>
      </c>
      <c r="C130" s="155" t="s">
        <v>278</v>
      </c>
      <c r="D130" s="156" t="s">
        <v>48</v>
      </c>
      <c r="E130" s="157">
        <v>41.9</v>
      </c>
      <c r="F130" s="89">
        <v>2860.55</v>
      </c>
      <c r="G130" s="153">
        <f t="shared" si="31"/>
        <v>119857.05</v>
      </c>
      <c r="H130" s="91">
        <f t="shared" si="32"/>
        <v>10.4</v>
      </c>
      <c r="I130" s="90">
        <f t="shared" si="33"/>
        <v>29749.72</v>
      </c>
      <c r="J130" s="143"/>
      <c r="K130" s="93">
        <f t="shared" si="34"/>
        <v>0</v>
      </c>
      <c r="L130" s="94">
        <f t="shared" si="35"/>
        <v>31.5</v>
      </c>
      <c r="M130" s="90">
        <f t="shared" si="36"/>
        <v>90107.33</v>
      </c>
      <c r="N130" s="96">
        <f t="shared" si="38"/>
        <v>0.24821001351192942</v>
      </c>
      <c r="O130" s="26"/>
      <c r="P130" s="23">
        <f t="shared" si="29"/>
        <v>10.4</v>
      </c>
      <c r="Q130" s="23"/>
      <c r="R130" s="23"/>
      <c r="S130" s="23"/>
      <c r="T130" s="23"/>
      <c r="U130" s="23"/>
      <c r="V130" s="23"/>
      <c r="W130" s="23">
        <v>2.2999999999999998</v>
      </c>
      <c r="X130" s="23"/>
      <c r="Y130" s="23"/>
      <c r="Z130" s="24">
        <v>4.9000000000000004</v>
      </c>
      <c r="AA130" s="23"/>
      <c r="AB130" s="23"/>
      <c r="AC130" s="23"/>
      <c r="AD130" s="23"/>
      <c r="AE130" s="23"/>
      <c r="AF130" s="23">
        <v>3.2</v>
      </c>
      <c r="AG130" s="23"/>
      <c r="AH130" s="23"/>
    </row>
    <row r="131" spans="1:34" s="24" customFormat="1" ht="39.950000000000003" customHeight="1">
      <c r="A131" s="85">
        <v>1</v>
      </c>
      <c r="B131" s="67" t="s">
        <v>279</v>
      </c>
      <c r="C131" s="155" t="s">
        <v>280</v>
      </c>
      <c r="D131" s="156" t="s">
        <v>48</v>
      </c>
      <c r="E131" s="157">
        <v>44.8</v>
      </c>
      <c r="F131" s="89">
        <v>3510.31</v>
      </c>
      <c r="G131" s="153">
        <f t="shared" si="31"/>
        <v>157261.89000000001</v>
      </c>
      <c r="H131" s="91">
        <f t="shared" si="32"/>
        <v>11.55</v>
      </c>
      <c r="I131" s="90">
        <f t="shared" si="33"/>
        <v>40544.080000000002</v>
      </c>
      <c r="J131" s="101"/>
      <c r="K131" s="93">
        <f t="shared" si="34"/>
        <v>0</v>
      </c>
      <c r="L131" s="94">
        <f t="shared" si="35"/>
        <v>33.25</v>
      </c>
      <c r="M131" s="90">
        <f t="shared" si="36"/>
        <v>116717.81</v>
      </c>
      <c r="N131" s="96">
        <f t="shared" si="38"/>
        <v>0.25781249354182378</v>
      </c>
      <c r="O131" s="26"/>
      <c r="P131" s="23">
        <f t="shared" si="29"/>
        <v>11.55</v>
      </c>
      <c r="Q131" s="23"/>
      <c r="R131" s="23"/>
      <c r="S131" s="23"/>
      <c r="T131" s="23"/>
      <c r="U131" s="23"/>
      <c r="V131" s="23"/>
      <c r="W131" s="23"/>
      <c r="X131" s="23"/>
      <c r="Y131" s="23"/>
      <c r="Z131" s="24">
        <v>2.2000000000000002</v>
      </c>
      <c r="AA131" s="23"/>
      <c r="AB131" s="23"/>
      <c r="AC131" s="23">
        <v>0.3</v>
      </c>
      <c r="AD131" s="23"/>
      <c r="AE131" s="23"/>
      <c r="AF131" s="23">
        <v>4.45</v>
      </c>
      <c r="AG131" s="23"/>
      <c r="AH131" s="23">
        <v>4.5999999999999996</v>
      </c>
    </row>
    <row r="132" spans="1:34" s="24" customFormat="1" ht="39.950000000000003" customHeight="1">
      <c r="A132" s="85">
        <v>1</v>
      </c>
      <c r="B132" s="67" t="s">
        <v>281</v>
      </c>
      <c r="C132" s="155" t="s">
        <v>282</v>
      </c>
      <c r="D132" s="156" t="s">
        <v>48</v>
      </c>
      <c r="E132" s="158">
        <v>31.4</v>
      </c>
      <c r="F132" s="113">
        <v>4466.3900000000003</v>
      </c>
      <c r="G132" s="153">
        <f t="shared" si="31"/>
        <v>140244.65</v>
      </c>
      <c r="H132" s="91">
        <f t="shared" si="32"/>
        <v>0</v>
      </c>
      <c r="I132" s="90">
        <f t="shared" si="33"/>
        <v>0</v>
      </c>
      <c r="J132" s="101"/>
      <c r="K132" s="93">
        <f t="shared" si="34"/>
        <v>0</v>
      </c>
      <c r="L132" s="94">
        <f t="shared" si="35"/>
        <v>31.4</v>
      </c>
      <c r="M132" s="90">
        <f t="shared" si="36"/>
        <v>140244.65</v>
      </c>
      <c r="N132" s="96">
        <f t="shared" si="38"/>
        <v>0</v>
      </c>
      <c r="O132" s="26"/>
      <c r="P132" s="23">
        <f t="shared" si="29"/>
        <v>0</v>
      </c>
      <c r="Q132" s="23"/>
      <c r="R132" s="23"/>
      <c r="S132" s="23"/>
      <c r="T132" s="23"/>
      <c r="U132" s="23"/>
      <c r="V132" s="23"/>
      <c r="W132" s="23"/>
      <c r="X132" s="23"/>
      <c r="Y132" s="23"/>
      <c r="AA132" s="23"/>
      <c r="AB132" s="23"/>
      <c r="AC132" s="23"/>
      <c r="AD132" s="23"/>
      <c r="AE132" s="23"/>
      <c r="AF132" s="23"/>
      <c r="AG132" s="23"/>
      <c r="AH132" s="23"/>
    </row>
    <row r="133" spans="1:34" s="24" customFormat="1" ht="39.950000000000003" customHeight="1">
      <c r="A133" s="85">
        <v>1</v>
      </c>
      <c r="B133" s="67" t="s">
        <v>283</v>
      </c>
      <c r="C133" s="111" t="s">
        <v>284</v>
      </c>
      <c r="D133" s="67" t="s">
        <v>48</v>
      </c>
      <c r="E133" s="88">
        <v>142</v>
      </c>
      <c r="F133" s="89">
        <v>686.36</v>
      </c>
      <c r="G133" s="153">
        <f t="shared" si="31"/>
        <v>97463.12</v>
      </c>
      <c r="H133" s="91">
        <f t="shared" si="32"/>
        <v>25.4</v>
      </c>
      <c r="I133" s="90">
        <f t="shared" si="33"/>
        <v>17433.54</v>
      </c>
      <c r="J133" s="152">
        <v>0.5</v>
      </c>
      <c r="K133" s="93">
        <f t="shared" si="34"/>
        <v>343.18</v>
      </c>
      <c r="L133" s="94">
        <f t="shared" si="35"/>
        <v>116.6</v>
      </c>
      <c r="M133" s="90">
        <f t="shared" si="36"/>
        <v>80029.58</v>
      </c>
      <c r="N133" s="96">
        <f t="shared" si="38"/>
        <v>0.17887319839545462</v>
      </c>
      <c r="O133" s="26"/>
      <c r="P133" s="23">
        <f t="shared" si="29"/>
        <v>24.9</v>
      </c>
      <c r="Q133" s="23"/>
      <c r="R133" s="23"/>
      <c r="S133" s="23"/>
      <c r="T133" s="23"/>
      <c r="U133" s="23"/>
      <c r="V133" s="23"/>
      <c r="W133" s="23"/>
      <c r="X133" s="23"/>
      <c r="Y133" s="23">
        <v>4.4000000000000004</v>
      </c>
      <c r="AA133" s="23"/>
      <c r="AB133" s="23"/>
      <c r="AC133" s="23">
        <v>17.61</v>
      </c>
      <c r="AD133" s="23">
        <v>1.55</v>
      </c>
      <c r="AE133" s="23"/>
      <c r="AF133" s="23">
        <v>1.34</v>
      </c>
      <c r="AG133" s="23"/>
      <c r="AH133" s="23"/>
    </row>
    <row r="134" spans="1:34" s="24" customFormat="1" ht="54">
      <c r="A134" s="85">
        <v>1</v>
      </c>
      <c r="B134" s="67" t="s">
        <v>285</v>
      </c>
      <c r="C134" s="86" t="s">
        <v>286</v>
      </c>
      <c r="D134" s="87" t="s">
        <v>287</v>
      </c>
      <c r="E134" s="88">
        <v>71</v>
      </c>
      <c r="F134" s="89">
        <v>299.64999999999998</v>
      </c>
      <c r="G134" s="153">
        <f t="shared" si="31"/>
        <v>21275.15</v>
      </c>
      <c r="H134" s="91">
        <f t="shared" si="32"/>
        <v>25</v>
      </c>
      <c r="I134" s="90">
        <f t="shared" si="33"/>
        <v>7491.25</v>
      </c>
      <c r="J134" s="152">
        <v>4</v>
      </c>
      <c r="K134" s="93">
        <f t="shared" si="34"/>
        <v>1198.5999999999999</v>
      </c>
      <c r="L134" s="94">
        <f t="shared" si="35"/>
        <v>46</v>
      </c>
      <c r="M134" s="90">
        <f t="shared" si="36"/>
        <v>13783.9</v>
      </c>
      <c r="N134" s="96">
        <f t="shared" si="38"/>
        <v>0.352112676056338</v>
      </c>
      <c r="O134" s="26"/>
      <c r="P134" s="23">
        <f t="shared" si="29"/>
        <v>21</v>
      </c>
      <c r="Q134" s="23"/>
      <c r="R134" s="23"/>
      <c r="S134" s="23"/>
      <c r="T134" s="23"/>
      <c r="U134" s="23"/>
      <c r="V134" s="23"/>
      <c r="W134" s="23">
        <v>4</v>
      </c>
      <c r="X134" s="23"/>
      <c r="Y134" s="23">
        <v>4</v>
      </c>
      <c r="AA134" s="23"/>
      <c r="AB134" s="23"/>
      <c r="AC134" s="23">
        <v>10</v>
      </c>
      <c r="AD134" s="23">
        <v>3</v>
      </c>
      <c r="AE134" s="23"/>
      <c r="AF134" s="23"/>
      <c r="AG134" s="23"/>
      <c r="AH134" s="23"/>
    </row>
    <row r="135" spans="1:34" s="24" customFormat="1" ht="45" customHeight="1">
      <c r="A135" s="85">
        <v>1</v>
      </c>
      <c r="B135" s="67" t="s">
        <v>288</v>
      </c>
      <c r="C135" s="111" t="s">
        <v>289</v>
      </c>
      <c r="D135" s="67" t="s">
        <v>287</v>
      </c>
      <c r="E135" s="88">
        <v>71</v>
      </c>
      <c r="F135" s="89">
        <v>90.85</v>
      </c>
      <c r="G135" s="153">
        <f t="shared" si="31"/>
        <v>6450.35</v>
      </c>
      <c r="H135" s="91">
        <f t="shared" si="32"/>
        <v>25</v>
      </c>
      <c r="I135" s="90">
        <f t="shared" si="33"/>
        <v>2271.25</v>
      </c>
      <c r="J135" s="152">
        <v>4</v>
      </c>
      <c r="K135" s="93">
        <f t="shared" si="34"/>
        <v>363.4</v>
      </c>
      <c r="L135" s="94">
        <f t="shared" si="35"/>
        <v>46</v>
      </c>
      <c r="M135" s="90">
        <f t="shared" si="36"/>
        <v>4179.1000000000004</v>
      </c>
      <c r="N135" s="96">
        <f t="shared" si="38"/>
        <v>0.352112676056338</v>
      </c>
      <c r="O135" s="26"/>
      <c r="P135" s="23">
        <f t="shared" si="29"/>
        <v>21</v>
      </c>
      <c r="Q135" s="23"/>
      <c r="R135" s="23"/>
      <c r="S135" s="23"/>
      <c r="T135" s="23"/>
      <c r="U135" s="23"/>
      <c r="V135" s="23"/>
      <c r="W135" s="23">
        <v>4</v>
      </c>
      <c r="X135" s="23"/>
      <c r="Y135" s="23">
        <v>4</v>
      </c>
      <c r="AA135" s="23"/>
      <c r="AB135" s="23"/>
      <c r="AC135" s="23">
        <v>10</v>
      </c>
      <c r="AD135" s="23">
        <v>3</v>
      </c>
      <c r="AE135" s="23"/>
      <c r="AF135" s="23"/>
      <c r="AG135" s="23"/>
      <c r="AH135" s="23"/>
    </row>
    <row r="136" spans="1:34" s="24" customFormat="1" ht="39.950000000000003" customHeight="1">
      <c r="A136" s="85">
        <v>1</v>
      </c>
      <c r="B136" s="67" t="s">
        <v>290</v>
      </c>
      <c r="C136" s="111" t="s">
        <v>291</v>
      </c>
      <c r="D136" s="67" t="s">
        <v>287</v>
      </c>
      <c r="E136" s="88">
        <v>22</v>
      </c>
      <c r="F136" s="89">
        <v>1296.08</v>
      </c>
      <c r="G136" s="153">
        <f t="shared" si="31"/>
        <v>28513.759999999998</v>
      </c>
      <c r="H136" s="91">
        <f t="shared" si="32"/>
        <v>12</v>
      </c>
      <c r="I136" s="90">
        <f t="shared" si="33"/>
        <v>15552.96</v>
      </c>
      <c r="J136" s="152">
        <v>1</v>
      </c>
      <c r="K136" s="93">
        <f t="shared" si="34"/>
        <v>1296.08</v>
      </c>
      <c r="L136" s="94">
        <f t="shared" si="35"/>
        <v>10</v>
      </c>
      <c r="M136" s="90">
        <f t="shared" si="36"/>
        <v>12960.8</v>
      </c>
      <c r="N136" s="96">
        <f t="shared" si="38"/>
        <v>0.54545454545454541</v>
      </c>
      <c r="O136" s="26"/>
      <c r="P136" s="23">
        <f t="shared" si="29"/>
        <v>11</v>
      </c>
      <c r="Q136" s="23"/>
      <c r="R136" s="23"/>
      <c r="S136" s="23"/>
      <c r="T136" s="23"/>
      <c r="U136" s="23"/>
      <c r="V136" s="23"/>
      <c r="W136" s="23"/>
      <c r="X136" s="23"/>
      <c r="Y136" s="23">
        <v>2</v>
      </c>
      <c r="Z136" s="24">
        <v>3</v>
      </c>
      <c r="AA136" s="23"/>
      <c r="AB136" s="23">
        <v>2</v>
      </c>
      <c r="AC136" s="23">
        <v>3</v>
      </c>
      <c r="AD136" s="23"/>
      <c r="AE136" s="23"/>
      <c r="AF136" s="23">
        <v>1</v>
      </c>
      <c r="AG136" s="23"/>
      <c r="AH136" s="23"/>
    </row>
    <row r="137" spans="1:34" s="24" customFormat="1" ht="39.950000000000003" customHeight="1">
      <c r="A137" s="85">
        <v>1</v>
      </c>
      <c r="B137" s="67" t="s">
        <v>292</v>
      </c>
      <c r="C137" s="111" t="s">
        <v>293</v>
      </c>
      <c r="D137" s="67" t="s">
        <v>287</v>
      </c>
      <c r="E137" s="88">
        <v>50</v>
      </c>
      <c r="F137" s="89">
        <v>2301.91</v>
      </c>
      <c r="G137" s="90">
        <f t="shared" si="31"/>
        <v>115095.5</v>
      </c>
      <c r="H137" s="91">
        <f t="shared" si="32"/>
        <v>36</v>
      </c>
      <c r="I137" s="90">
        <f t="shared" si="33"/>
        <v>82868.759999999995</v>
      </c>
      <c r="J137" s="152">
        <v>1</v>
      </c>
      <c r="K137" s="93">
        <f t="shared" si="34"/>
        <v>2301.91</v>
      </c>
      <c r="L137" s="94">
        <f t="shared" si="35"/>
        <v>14</v>
      </c>
      <c r="M137" s="90">
        <f t="shared" si="36"/>
        <v>32226.74</v>
      </c>
      <c r="N137" s="96">
        <f t="shared" si="38"/>
        <v>0.72</v>
      </c>
      <c r="O137" s="26"/>
      <c r="P137" s="23">
        <f t="shared" si="29"/>
        <v>35</v>
      </c>
      <c r="Q137" s="23"/>
      <c r="R137" s="23"/>
      <c r="S137" s="23"/>
      <c r="T137" s="23"/>
      <c r="U137" s="23"/>
      <c r="V137" s="23"/>
      <c r="W137" s="23"/>
      <c r="X137" s="23"/>
      <c r="Y137" s="23">
        <v>7</v>
      </c>
      <c r="Z137" s="24">
        <v>10</v>
      </c>
      <c r="AA137" s="23">
        <v>5</v>
      </c>
      <c r="AB137" s="23">
        <v>2</v>
      </c>
      <c r="AC137" s="23">
        <v>2</v>
      </c>
      <c r="AD137" s="23">
        <v>2</v>
      </c>
      <c r="AE137" s="23"/>
      <c r="AF137" s="23">
        <v>4</v>
      </c>
      <c r="AG137" s="23">
        <v>2</v>
      </c>
      <c r="AH137" s="23">
        <v>1</v>
      </c>
    </row>
    <row r="138" spans="1:34" s="24" customFormat="1" ht="39.950000000000003" customHeight="1">
      <c r="A138" s="85">
        <v>1</v>
      </c>
      <c r="B138" s="67" t="s">
        <v>294</v>
      </c>
      <c r="C138" s="111" t="s">
        <v>295</v>
      </c>
      <c r="D138" s="67" t="s">
        <v>287</v>
      </c>
      <c r="E138" s="88">
        <v>20</v>
      </c>
      <c r="F138" s="89">
        <v>3293.92</v>
      </c>
      <c r="G138" s="90">
        <f t="shared" si="31"/>
        <v>65878.399999999994</v>
      </c>
      <c r="H138" s="91">
        <f t="shared" si="32"/>
        <v>9</v>
      </c>
      <c r="I138" s="90">
        <f t="shared" si="33"/>
        <v>29645.279999999999</v>
      </c>
      <c r="J138" s="143"/>
      <c r="K138" s="93">
        <f t="shared" si="34"/>
        <v>0</v>
      </c>
      <c r="L138" s="94">
        <f t="shared" si="35"/>
        <v>11</v>
      </c>
      <c r="M138" s="90">
        <f t="shared" si="36"/>
        <v>36233.120000000003</v>
      </c>
      <c r="N138" s="96">
        <f t="shared" si="38"/>
        <v>0.45</v>
      </c>
      <c r="O138" s="26"/>
      <c r="P138" s="23">
        <f t="shared" si="29"/>
        <v>9</v>
      </c>
      <c r="Q138" s="23"/>
      <c r="R138" s="23"/>
      <c r="S138" s="23"/>
      <c r="T138" s="23"/>
      <c r="U138" s="23"/>
      <c r="V138" s="23"/>
      <c r="W138" s="23"/>
      <c r="X138" s="23"/>
      <c r="Y138" s="23">
        <v>1</v>
      </c>
      <c r="AA138" s="23">
        <v>1</v>
      </c>
      <c r="AB138" s="23">
        <v>5</v>
      </c>
      <c r="AC138" s="23">
        <v>1</v>
      </c>
      <c r="AD138" s="23"/>
      <c r="AE138" s="23"/>
      <c r="AF138" s="23">
        <v>1</v>
      </c>
      <c r="AG138" s="23"/>
      <c r="AH138" s="23"/>
    </row>
    <row r="139" spans="1:34" s="24" customFormat="1" ht="39.950000000000003" customHeight="1">
      <c r="A139" s="85">
        <v>1</v>
      </c>
      <c r="B139" s="67" t="s">
        <v>296</v>
      </c>
      <c r="C139" s="111" t="s">
        <v>297</v>
      </c>
      <c r="D139" s="67" t="s">
        <v>287</v>
      </c>
      <c r="E139" s="88">
        <v>11</v>
      </c>
      <c r="F139" s="89">
        <v>4295.78</v>
      </c>
      <c r="G139" s="90">
        <f t="shared" si="31"/>
        <v>47253.58</v>
      </c>
      <c r="H139" s="91">
        <f t="shared" si="32"/>
        <v>1</v>
      </c>
      <c r="I139" s="109">
        <f t="shared" si="33"/>
        <v>4295.78</v>
      </c>
      <c r="J139" s="152">
        <v>1</v>
      </c>
      <c r="K139" s="93">
        <f t="shared" si="34"/>
        <v>4295.78</v>
      </c>
      <c r="L139" s="94">
        <f t="shared" si="35"/>
        <v>10</v>
      </c>
      <c r="M139" s="90">
        <f t="shared" si="36"/>
        <v>42957.8</v>
      </c>
      <c r="N139" s="96">
        <f t="shared" si="38"/>
        <v>9.0909090909090898E-2</v>
      </c>
      <c r="O139" s="26"/>
      <c r="P139" s="23">
        <f t="shared" si="29"/>
        <v>0</v>
      </c>
      <c r="Q139" s="23"/>
      <c r="R139" s="23"/>
      <c r="S139" s="23"/>
      <c r="T139" s="23"/>
      <c r="U139" s="23"/>
      <c r="V139" s="23"/>
      <c r="W139" s="23"/>
      <c r="X139" s="23"/>
      <c r="Y139" s="23"/>
      <c r="AA139" s="23"/>
      <c r="AB139" s="23"/>
      <c r="AC139" s="23"/>
      <c r="AD139" s="23"/>
      <c r="AE139" s="23"/>
      <c r="AF139" s="23"/>
      <c r="AG139" s="23"/>
      <c r="AH139" s="23"/>
    </row>
    <row r="140" spans="1:34" s="24" customFormat="1" ht="47.25" customHeight="1">
      <c r="A140" s="85">
        <v>1</v>
      </c>
      <c r="B140" s="67" t="s">
        <v>298</v>
      </c>
      <c r="C140" s="111" t="s">
        <v>299</v>
      </c>
      <c r="D140" s="67" t="s">
        <v>287</v>
      </c>
      <c r="E140" s="88">
        <v>2</v>
      </c>
      <c r="F140" s="89">
        <v>2267.6</v>
      </c>
      <c r="G140" s="90">
        <f t="shared" si="31"/>
        <v>4535.2</v>
      </c>
      <c r="H140" s="91">
        <f t="shared" si="32"/>
        <v>1</v>
      </c>
      <c r="I140" s="90">
        <f t="shared" si="33"/>
        <v>2267.6</v>
      </c>
      <c r="J140" s="143"/>
      <c r="K140" s="93">
        <f t="shared" si="34"/>
        <v>0</v>
      </c>
      <c r="L140" s="94">
        <f t="shared" si="35"/>
        <v>1</v>
      </c>
      <c r="M140" s="90">
        <f t="shared" si="36"/>
        <v>2267.6</v>
      </c>
      <c r="N140" s="96">
        <f t="shared" si="38"/>
        <v>0.5</v>
      </c>
      <c r="O140" s="26"/>
      <c r="P140" s="23">
        <f t="shared" ref="P140:P203" si="39">SUM(Q140:AH140)</f>
        <v>1</v>
      </c>
      <c r="Q140" s="23"/>
      <c r="R140" s="23"/>
      <c r="S140" s="23"/>
      <c r="T140" s="23"/>
      <c r="U140" s="23"/>
      <c r="V140" s="23"/>
      <c r="W140" s="23"/>
      <c r="X140" s="23"/>
      <c r="Y140" s="23"/>
      <c r="AA140" s="23">
        <v>1</v>
      </c>
      <c r="AB140" s="23"/>
      <c r="AC140" s="23"/>
      <c r="AD140" s="23"/>
      <c r="AE140" s="23"/>
      <c r="AF140" s="23"/>
      <c r="AG140" s="23"/>
      <c r="AH140" s="23"/>
    </row>
    <row r="141" spans="1:34" s="24" customFormat="1" ht="49.5" customHeight="1">
      <c r="A141" s="85">
        <v>1</v>
      </c>
      <c r="B141" s="67" t="s">
        <v>300</v>
      </c>
      <c r="C141" s="111" t="s">
        <v>301</v>
      </c>
      <c r="D141" s="67" t="s">
        <v>287</v>
      </c>
      <c r="E141" s="88">
        <v>1</v>
      </c>
      <c r="F141" s="89">
        <v>2013.46</v>
      </c>
      <c r="G141" s="90">
        <f t="shared" si="31"/>
        <v>2013.46</v>
      </c>
      <c r="H141" s="91">
        <f t="shared" si="32"/>
        <v>1</v>
      </c>
      <c r="I141" s="109">
        <f t="shared" si="33"/>
        <v>2013.46</v>
      </c>
      <c r="J141" s="101"/>
      <c r="K141" s="93">
        <f t="shared" si="34"/>
        <v>0</v>
      </c>
      <c r="L141" s="94">
        <f t="shared" si="35"/>
        <v>0</v>
      </c>
      <c r="M141" s="90">
        <f t="shared" si="36"/>
        <v>0</v>
      </c>
      <c r="N141" s="96">
        <f t="shared" si="38"/>
        <v>1</v>
      </c>
      <c r="O141" s="26"/>
      <c r="P141" s="23">
        <f t="shared" si="39"/>
        <v>1</v>
      </c>
      <c r="Q141" s="23"/>
      <c r="R141" s="23"/>
      <c r="S141" s="23"/>
      <c r="T141" s="23"/>
      <c r="U141" s="23"/>
      <c r="V141" s="23"/>
      <c r="W141" s="23"/>
      <c r="X141" s="23"/>
      <c r="Y141" s="23"/>
      <c r="AA141" s="23"/>
      <c r="AB141" s="23"/>
      <c r="AC141" s="23"/>
      <c r="AD141" s="23"/>
      <c r="AE141" s="23"/>
      <c r="AF141" s="23"/>
      <c r="AG141" s="23"/>
      <c r="AH141" s="23">
        <v>1</v>
      </c>
    </row>
    <row r="142" spans="1:34" s="24" customFormat="1" ht="39.950000000000003" customHeight="1">
      <c r="A142" s="122">
        <v>1</v>
      </c>
      <c r="B142" s="87" t="s">
        <v>302</v>
      </c>
      <c r="C142" s="159" t="s">
        <v>303</v>
      </c>
      <c r="D142" s="160" t="s">
        <v>287</v>
      </c>
      <c r="E142" s="157">
        <v>2</v>
      </c>
      <c r="F142" s="89">
        <v>5250.1</v>
      </c>
      <c r="G142" s="154">
        <f t="shared" si="31"/>
        <v>10500.2</v>
      </c>
      <c r="H142" s="123">
        <f t="shared" si="32"/>
        <v>1</v>
      </c>
      <c r="I142" s="95">
        <f t="shared" si="33"/>
        <v>5250.1</v>
      </c>
      <c r="J142" s="143"/>
      <c r="K142" s="93">
        <f t="shared" si="34"/>
        <v>0</v>
      </c>
      <c r="L142" s="126">
        <f t="shared" si="35"/>
        <v>1</v>
      </c>
      <c r="M142" s="90">
        <f t="shared" si="36"/>
        <v>5250.1</v>
      </c>
      <c r="N142" s="144">
        <f t="shared" si="38"/>
        <v>0.5</v>
      </c>
      <c r="O142" s="26"/>
      <c r="P142" s="23">
        <f t="shared" si="39"/>
        <v>1</v>
      </c>
      <c r="Q142" s="23"/>
      <c r="R142" s="23"/>
      <c r="S142" s="23"/>
      <c r="T142" s="23"/>
      <c r="U142" s="23"/>
      <c r="V142" s="23"/>
      <c r="W142" s="23">
        <v>1</v>
      </c>
      <c r="X142" s="23"/>
      <c r="Y142" s="23"/>
      <c r="AA142" s="23"/>
      <c r="AB142" s="23"/>
      <c r="AC142" s="23"/>
      <c r="AD142" s="23"/>
      <c r="AE142" s="23"/>
      <c r="AF142" s="23"/>
      <c r="AG142" s="23"/>
      <c r="AH142" s="23"/>
    </row>
    <row r="143" spans="1:34" s="24" customFormat="1" ht="48" customHeight="1">
      <c r="A143" s="85">
        <v>1</v>
      </c>
      <c r="B143" s="67" t="s">
        <v>304</v>
      </c>
      <c r="C143" s="111" t="s">
        <v>305</v>
      </c>
      <c r="D143" s="67" t="s">
        <v>287</v>
      </c>
      <c r="E143" s="88">
        <v>4</v>
      </c>
      <c r="F143" s="89">
        <v>4433.45</v>
      </c>
      <c r="G143" s="90">
        <f t="shared" si="31"/>
        <v>17733.8</v>
      </c>
      <c r="H143" s="91">
        <f t="shared" si="32"/>
        <v>0</v>
      </c>
      <c r="I143" s="109">
        <f t="shared" si="33"/>
        <v>0</v>
      </c>
      <c r="J143" s="143"/>
      <c r="K143" s="110">
        <f t="shared" si="34"/>
        <v>0</v>
      </c>
      <c r="L143" s="94">
        <f t="shared" si="35"/>
        <v>4</v>
      </c>
      <c r="M143" s="90">
        <f t="shared" si="36"/>
        <v>17733.8</v>
      </c>
      <c r="N143" s="96">
        <f t="shared" si="38"/>
        <v>0</v>
      </c>
      <c r="O143" s="26"/>
      <c r="P143" s="23">
        <f t="shared" si="39"/>
        <v>0</v>
      </c>
      <c r="Q143" s="23"/>
      <c r="R143" s="23"/>
      <c r="S143" s="23"/>
      <c r="T143" s="23"/>
      <c r="U143" s="23"/>
      <c r="V143" s="23"/>
      <c r="W143" s="23"/>
      <c r="X143" s="23"/>
      <c r="Y143" s="23"/>
      <c r="AA143" s="23"/>
      <c r="AB143" s="23"/>
      <c r="AC143" s="23"/>
      <c r="AD143" s="23"/>
      <c r="AE143" s="23"/>
      <c r="AF143" s="23"/>
      <c r="AG143" s="23"/>
      <c r="AH143" s="23"/>
    </row>
    <row r="144" spans="1:34" s="24" customFormat="1" ht="45.75" customHeight="1">
      <c r="A144" s="85">
        <v>1</v>
      </c>
      <c r="B144" s="67" t="s">
        <v>306</v>
      </c>
      <c r="C144" s="111" t="s">
        <v>307</v>
      </c>
      <c r="D144" s="67" t="s">
        <v>287</v>
      </c>
      <c r="E144" s="88">
        <v>1</v>
      </c>
      <c r="F144" s="89">
        <v>6579.07</v>
      </c>
      <c r="G144" s="90">
        <f t="shared" si="31"/>
        <v>6579.07</v>
      </c>
      <c r="H144" s="91">
        <f t="shared" si="32"/>
        <v>0</v>
      </c>
      <c r="I144" s="109">
        <f t="shared" si="33"/>
        <v>0</v>
      </c>
      <c r="J144" s="143"/>
      <c r="K144" s="110">
        <f t="shared" si="34"/>
        <v>0</v>
      </c>
      <c r="L144" s="94">
        <f t="shared" si="35"/>
        <v>1</v>
      </c>
      <c r="M144" s="90">
        <f t="shared" si="36"/>
        <v>6579.07</v>
      </c>
      <c r="N144" s="96">
        <f t="shared" si="38"/>
        <v>0</v>
      </c>
      <c r="O144" s="26"/>
      <c r="P144" s="23">
        <f t="shared" si="39"/>
        <v>0</v>
      </c>
      <c r="Q144" s="23"/>
      <c r="R144" s="23"/>
      <c r="S144" s="23"/>
      <c r="T144" s="23"/>
      <c r="U144" s="23"/>
      <c r="V144" s="23"/>
      <c r="W144" s="23"/>
      <c r="X144" s="23"/>
      <c r="Y144" s="23"/>
      <c r="AA144" s="23"/>
      <c r="AB144" s="23"/>
      <c r="AC144" s="23"/>
      <c r="AD144" s="23"/>
      <c r="AE144" s="23"/>
      <c r="AF144" s="23"/>
      <c r="AG144" s="23"/>
      <c r="AH144" s="23"/>
    </row>
    <row r="145" spans="1:34" s="24" customFormat="1" ht="39.950000000000003" customHeight="1">
      <c r="A145" s="85">
        <v>1</v>
      </c>
      <c r="B145" s="67" t="s">
        <v>308</v>
      </c>
      <c r="C145" s="111" t="s">
        <v>309</v>
      </c>
      <c r="D145" s="67" t="s">
        <v>287</v>
      </c>
      <c r="E145" s="88">
        <v>0</v>
      </c>
      <c r="F145" s="89">
        <v>24859.17</v>
      </c>
      <c r="G145" s="90">
        <f t="shared" si="31"/>
        <v>0</v>
      </c>
      <c r="H145" s="91">
        <f t="shared" si="32"/>
        <v>0</v>
      </c>
      <c r="I145" s="109">
        <f t="shared" si="33"/>
        <v>0</v>
      </c>
      <c r="J145" s="143"/>
      <c r="K145" s="110">
        <f t="shared" si="34"/>
        <v>0</v>
      </c>
      <c r="L145" s="94">
        <f t="shared" si="35"/>
        <v>0</v>
      </c>
      <c r="M145" s="90">
        <f t="shared" si="36"/>
        <v>0</v>
      </c>
      <c r="N145" s="96">
        <v>0</v>
      </c>
      <c r="O145" s="26"/>
      <c r="P145" s="23">
        <f t="shared" si="39"/>
        <v>0</v>
      </c>
      <c r="Q145" s="23"/>
      <c r="R145" s="23"/>
      <c r="S145" s="23"/>
      <c r="T145" s="23"/>
      <c r="U145" s="23"/>
      <c r="V145" s="23"/>
      <c r="W145" s="23"/>
      <c r="X145" s="23"/>
      <c r="Y145" s="23"/>
      <c r="AA145" s="23"/>
      <c r="AB145" s="23"/>
      <c r="AC145" s="23"/>
      <c r="AD145" s="23"/>
      <c r="AE145" s="23"/>
      <c r="AF145" s="23"/>
      <c r="AG145" s="23"/>
      <c r="AH145" s="23"/>
    </row>
    <row r="146" spans="1:34" s="24" customFormat="1" ht="39.950000000000003" customHeight="1">
      <c r="A146" s="85">
        <v>1</v>
      </c>
      <c r="B146" s="67" t="s">
        <v>310</v>
      </c>
      <c r="C146" s="86" t="s">
        <v>122</v>
      </c>
      <c r="D146" s="67" t="s">
        <v>48</v>
      </c>
      <c r="E146" s="88">
        <v>12</v>
      </c>
      <c r="F146" s="89">
        <v>1493.61</v>
      </c>
      <c r="G146" s="90">
        <f t="shared" si="31"/>
        <v>17923.32</v>
      </c>
      <c r="H146" s="91">
        <f t="shared" si="32"/>
        <v>12</v>
      </c>
      <c r="I146" s="109">
        <f t="shared" si="33"/>
        <v>17923.32</v>
      </c>
      <c r="J146" s="143"/>
      <c r="K146" s="93">
        <f t="shared" si="34"/>
        <v>0</v>
      </c>
      <c r="L146" s="94">
        <f t="shared" si="35"/>
        <v>0</v>
      </c>
      <c r="M146" s="90">
        <f t="shared" si="36"/>
        <v>0</v>
      </c>
      <c r="N146" s="96">
        <f>IF(G146=0,"",I146/G146)</f>
        <v>1</v>
      </c>
      <c r="O146" s="26"/>
      <c r="P146" s="23">
        <f t="shared" si="39"/>
        <v>12</v>
      </c>
      <c r="Q146" s="23"/>
      <c r="R146" s="23"/>
      <c r="S146" s="23"/>
      <c r="T146" s="23"/>
      <c r="U146" s="23"/>
      <c r="V146" s="23"/>
      <c r="W146" s="23"/>
      <c r="X146" s="23"/>
      <c r="Y146" s="23"/>
      <c r="AA146" s="23"/>
      <c r="AB146" s="23"/>
      <c r="AC146" s="23"/>
      <c r="AD146" s="23"/>
      <c r="AE146" s="23"/>
      <c r="AF146" s="23"/>
      <c r="AG146" s="23">
        <v>12</v>
      </c>
      <c r="AH146" s="23"/>
    </row>
    <row r="147" spans="1:34" s="24" customFormat="1" ht="39.950000000000003" customHeight="1">
      <c r="A147" s="85">
        <v>1</v>
      </c>
      <c r="B147" s="67" t="s">
        <v>311</v>
      </c>
      <c r="C147" s="86" t="s">
        <v>124</v>
      </c>
      <c r="D147" s="67" t="s">
        <v>48</v>
      </c>
      <c r="E147" s="88">
        <v>19</v>
      </c>
      <c r="F147" s="89">
        <v>2602.34</v>
      </c>
      <c r="G147" s="90">
        <f t="shared" si="31"/>
        <v>49444.46</v>
      </c>
      <c r="H147" s="91">
        <f t="shared" si="32"/>
        <v>0</v>
      </c>
      <c r="I147" s="109">
        <f t="shared" si="33"/>
        <v>0</v>
      </c>
      <c r="J147" s="143"/>
      <c r="K147" s="110">
        <f t="shared" si="34"/>
        <v>0</v>
      </c>
      <c r="L147" s="94">
        <f t="shared" si="35"/>
        <v>19</v>
      </c>
      <c r="M147" s="90">
        <f t="shared" si="36"/>
        <v>49444.46</v>
      </c>
      <c r="N147" s="96">
        <f>IF(G147=0,"",I147/G147)</f>
        <v>0</v>
      </c>
      <c r="O147" s="26"/>
      <c r="P147" s="23">
        <f t="shared" si="39"/>
        <v>0</v>
      </c>
      <c r="Q147" s="23"/>
      <c r="R147" s="23"/>
      <c r="S147" s="23"/>
      <c r="T147" s="23"/>
      <c r="U147" s="23"/>
      <c r="V147" s="23"/>
      <c r="W147" s="23"/>
      <c r="X147" s="23"/>
      <c r="Y147" s="23"/>
      <c r="AA147" s="23"/>
      <c r="AB147" s="23"/>
      <c r="AC147" s="23"/>
      <c r="AD147" s="23"/>
      <c r="AE147" s="23"/>
      <c r="AF147" s="23"/>
      <c r="AG147" s="23"/>
      <c r="AH147" s="23"/>
    </row>
    <row r="148" spans="1:34" s="24" customFormat="1" ht="45.75" customHeight="1">
      <c r="A148" s="85">
        <v>1</v>
      </c>
      <c r="B148" s="67" t="s">
        <v>312</v>
      </c>
      <c r="C148" s="86" t="s">
        <v>126</v>
      </c>
      <c r="D148" s="67" t="s">
        <v>48</v>
      </c>
      <c r="E148" s="88">
        <v>5</v>
      </c>
      <c r="F148" s="89">
        <v>4835.95</v>
      </c>
      <c r="G148" s="90">
        <f t="shared" si="31"/>
        <v>24179.75</v>
      </c>
      <c r="H148" s="91">
        <f t="shared" si="32"/>
        <v>0</v>
      </c>
      <c r="I148" s="109">
        <f t="shared" si="33"/>
        <v>0</v>
      </c>
      <c r="J148" s="143"/>
      <c r="K148" s="110">
        <f t="shared" si="34"/>
        <v>0</v>
      </c>
      <c r="L148" s="94">
        <f t="shared" si="35"/>
        <v>5</v>
      </c>
      <c r="M148" s="90">
        <f t="shared" si="36"/>
        <v>24179.75</v>
      </c>
      <c r="N148" s="96">
        <f>IF(G148=0,"",I148/G148)</f>
        <v>0</v>
      </c>
      <c r="O148" s="26"/>
      <c r="P148" s="23">
        <f t="shared" si="39"/>
        <v>0</v>
      </c>
      <c r="Q148" s="23"/>
      <c r="R148" s="23"/>
      <c r="S148" s="23"/>
      <c r="T148" s="23"/>
      <c r="U148" s="23"/>
      <c r="V148" s="23"/>
      <c r="W148" s="23"/>
      <c r="X148" s="23"/>
      <c r="Y148" s="23"/>
      <c r="AA148" s="23"/>
      <c r="AB148" s="23"/>
      <c r="AC148" s="23"/>
      <c r="AD148" s="23"/>
      <c r="AE148" s="23"/>
      <c r="AF148" s="23"/>
      <c r="AG148" s="23"/>
      <c r="AH148" s="23"/>
    </row>
    <row r="149" spans="1:34" s="24" customFormat="1" ht="40.5" customHeight="1">
      <c r="A149" s="85">
        <v>1</v>
      </c>
      <c r="B149" s="67" t="s">
        <v>313</v>
      </c>
      <c r="C149" s="111" t="s">
        <v>314</v>
      </c>
      <c r="D149" s="67" t="s">
        <v>315</v>
      </c>
      <c r="E149" s="88">
        <v>7560</v>
      </c>
      <c r="F149" s="89">
        <v>1.02</v>
      </c>
      <c r="G149" s="90">
        <f t="shared" si="31"/>
        <v>7711.2</v>
      </c>
      <c r="H149" s="91">
        <f t="shared" si="32"/>
        <v>7560</v>
      </c>
      <c r="I149" s="90">
        <f t="shared" si="33"/>
        <v>7711.2</v>
      </c>
      <c r="J149" s="101"/>
      <c r="K149" s="93">
        <f t="shared" si="34"/>
        <v>0</v>
      </c>
      <c r="L149" s="94">
        <f t="shared" si="35"/>
        <v>0</v>
      </c>
      <c r="M149" s="90">
        <f t="shared" si="36"/>
        <v>0</v>
      </c>
      <c r="N149" s="96">
        <f>IF(G149=0,"",I149/G149)</f>
        <v>1</v>
      </c>
      <c r="O149" s="26"/>
      <c r="P149" s="23">
        <f t="shared" si="39"/>
        <v>7560</v>
      </c>
      <c r="Q149" s="23"/>
      <c r="R149" s="23"/>
      <c r="S149" s="23"/>
      <c r="T149" s="23"/>
      <c r="U149" s="23"/>
      <c r="V149" s="23">
        <v>1701</v>
      </c>
      <c r="W149" s="23"/>
      <c r="X149" s="23"/>
      <c r="Y149" s="23">
        <v>3675</v>
      </c>
      <c r="Z149" s="24">
        <v>787.5</v>
      </c>
      <c r="AA149" s="23">
        <v>945</v>
      </c>
      <c r="AB149" s="23">
        <v>451.5</v>
      </c>
      <c r="AC149" s="23"/>
      <c r="AD149" s="23"/>
      <c r="AE149" s="23"/>
      <c r="AF149" s="23"/>
      <c r="AG149" s="23"/>
      <c r="AH149" s="23"/>
    </row>
    <row r="150" spans="1:34" s="24" customFormat="1" ht="39.950000000000003" customHeight="1">
      <c r="A150" s="4" t="s">
        <v>316</v>
      </c>
      <c r="B150" s="4"/>
      <c r="C150" s="4"/>
      <c r="D150" s="4"/>
      <c r="E150" s="4"/>
      <c r="F150" s="4"/>
      <c r="G150" s="99">
        <f>SUM(G110:G149)</f>
        <v>1949195.7899999998</v>
      </c>
      <c r="H150" s="100"/>
      <c r="I150" s="99">
        <f>SUM(I110:I149)</f>
        <v>802595.35999999975</v>
      </c>
      <c r="J150" s="101"/>
      <c r="K150" s="99">
        <f>SUM(K110:K149)</f>
        <v>110948.86</v>
      </c>
      <c r="L150" s="102"/>
      <c r="M150" s="99">
        <f>SUM(M110:M149)</f>
        <v>1146600.4300000002</v>
      </c>
      <c r="N150" s="103">
        <f>IF(G150=0,"",I150/G150)</f>
        <v>0.41175717909794984</v>
      </c>
      <c r="O150" s="26"/>
      <c r="P150" s="23">
        <f t="shared" si="39"/>
        <v>0</v>
      </c>
      <c r="Q150" s="23"/>
      <c r="R150" s="23"/>
      <c r="S150" s="23"/>
      <c r="T150" s="23"/>
      <c r="U150" s="23"/>
      <c r="V150" s="23"/>
      <c r="W150" s="23"/>
      <c r="X150" s="23"/>
      <c r="Y150" s="23"/>
      <c r="AA150" s="23"/>
      <c r="AB150" s="23"/>
      <c r="AC150" s="23"/>
      <c r="AD150" s="23"/>
      <c r="AE150" s="23"/>
      <c r="AF150" s="23"/>
      <c r="AG150" s="23"/>
      <c r="AH150" s="23"/>
    </row>
    <row r="151" spans="1:34" s="24" customFormat="1" ht="39.950000000000003" customHeight="1">
      <c r="A151" s="84">
        <v>1</v>
      </c>
      <c r="B151" s="84" t="s">
        <v>317</v>
      </c>
      <c r="C151" s="104" t="s">
        <v>318</v>
      </c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6"/>
      <c r="O151" s="26"/>
      <c r="P151" s="23">
        <f t="shared" si="39"/>
        <v>0</v>
      </c>
      <c r="Q151" s="23"/>
      <c r="R151" s="23"/>
      <c r="S151" s="23"/>
      <c r="T151" s="23"/>
      <c r="U151" s="23"/>
      <c r="V151" s="23"/>
      <c r="W151" s="23"/>
      <c r="X151" s="23"/>
      <c r="Y151" s="23"/>
      <c r="AA151" s="23"/>
      <c r="AB151" s="23"/>
      <c r="AC151" s="23"/>
      <c r="AD151" s="23"/>
      <c r="AE151" s="23"/>
      <c r="AF151" s="23"/>
      <c r="AG151" s="23"/>
      <c r="AH151" s="23"/>
    </row>
    <row r="152" spans="1:34" s="24" customFormat="1" ht="39.950000000000003" customHeight="1">
      <c r="A152" s="122">
        <v>1</v>
      </c>
      <c r="B152" s="122" t="s">
        <v>319</v>
      </c>
      <c r="C152" s="86" t="s">
        <v>105</v>
      </c>
      <c r="D152" s="87" t="s">
        <v>96</v>
      </c>
      <c r="E152" s="97">
        <v>13985.023300000001</v>
      </c>
      <c r="F152" s="95">
        <v>3.75</v>
      </c>
      <c r="G152" s="90">
        <f t="shared" ref="G152:G170" si="40">ROUND(E152*F152,2)</f>
        <v>52443.839999999997</v>
      </c>
      <c r="H152" s="123">
        <f>P152+J152</f>
        <v>13985.02</v>
      </c>
      <c r="I152" s="90">
        <f t="shared" ref="I152:I170" si="41">ROUND(H152*F152,2)</f>
        <v>52443.83</v>
      </c>
      <c r="J152" s="143"/>
      <c r="K152" s="93">
        <f t="shared" ref="K152:K170" si="42">ROUND(J152*F152,2)</f>
        <v>0</v>
      </c>
      <c r="L152" s="126">
        <f t="shared" ref="L152:L170" si="43">E152-H152</f>
        <v>3.3000000003085006E-3</v>
      </c>
      <c r="M152" s="90">
        <f t="shared" ref="M152:M170" si="44">ROUND(G152-I152,2)</f>
        <v>0.01</v>
      </c>
      <c r="N152" s="144">
        <f>IF(G152=0,"",I152/G152)</f>
        <v>0.99999980931983634</v>
      </c>
      <c r="O152" s="26"/>
      <c r="P152" s="23">
        <f t="shared" si="39"/>
        <v>13985.02</v>
      </c>
      <c r="Q152" s="23"/>
      <c r="R152" s="23"/>
      <c r="S152" s="23"/>
      <c r="T152" s="23"/>
      <c r="U152" s="23">
        <v>1177.2</v>
      </c>
      <c r="V152" s="23">
        <v>538.16</v>
      </c>
      <c r="W152" s="23">
        <v>804.64</v>
      </c>
      <c r="X152" s="23"/>
      <c r="Y152" s="23"/>
      <c r="AA152" s="23"/>
      <c r="AB152" s="23"/>
      <c r="AC152" s="23"/>
      <c r="AD152" s="23"/>
      <c r="AE152" s="23"/>
      <c r="AF152" s="23">
        <v>10243.25</v>
      </c>
      <c r="AG152" s="23">
        <v>1221.77</v>
      </c>
      <c r="AH152" s="23"/>
    </row>
    <row r="153" spans="1:34" s="130" customFormat="1" ht="39.950000000000003" customHeight="1">
      <c r="A153" s="122">
        <v>1</v>
      </c>
      <c r="B153" s="122" t="s">
        <v>320</v>
      </c>
      <c r="C153" s="86" t="s">
        <v>168</v>
      </c>
      <c r="D153" s="87" t="s">
        <v>110</v>
      </c>
      <c r="E153" s="97">
        <v>0</v>
      </c>
      <c r="F153" s="95">
        <v>0.77</v>
      </c>
      <c r="G153" s="95">
        <f t="shared" si="40"/>
        <v>0</v>
      </c>
      <c r="H153" s="123"/>
      <c r="I153" s="95">
        <f t="shared" si="41"/>
        <v>0</v>
      </c>
      <c r="J153" s="133"/>
      <c r="K153" s="125">
        <f t="shared" si="42"/>
        <v>0</v>
      </c>
      <c r="L153" s="126">
        <f t="shared" si="43"/>
        <v>0</v>
      </c>
      <c r="M153" s="95">
        <f t="shared" si="44"/>
        <v>0</v>
      </c>
      <c r="N153" s="144">
        <v>0</v>
      </c>
      <c r="O153" s="128"/>
      <c r="P153" s="23">
        <f t="shared" si="39"/>
        <v>0</v>
      </c>
      <c r="Q153" s="129"/>
      <c r="R153" s="129"/>
      <c r="S153" s="129"/>
      <c r="T153" s="129"/>
      <c r="U153" s="129">
        <v>2354.4</v>
      </c>
      <c r="V153" s="129"/>
      <c r="W153" s="129"/>
      <c r="X153" s="129"/>
      <c r="Y153" s="129"/>
      <c r="AA153" s="129"/>
      <c r="AB153" s="129"/>
      <c r="AC153" s="129"/>
      <c r="AD153" s="129"/>
      <c r="AE153" s="129"/>
      <c r="AF153" s="129">
        <v>-2354.4</v>
      </c>
      <c r="AG153" s="129"/>
      <c r="AH153" s="129"/>
    </row>
    <row r="154" spans="1:34" s="24" customFormat="1" ht="39.950000000000003" customHeight="1">
      <c r="A154" s="122">
        <v>1</v>
      </c>
      <c r="B154" s="122" t="s">
        <v>321</v>
      </c>
      <c r="C154" s="86" t="s">
        <v>322</v>
      </c>
      <c r="D154" s="87" t="s">
        <v>323</v>
      </c>
      <c r="E154" s="97">
        <v>17520</v>
      </c>
      <c r="F154" s="95">
        <v>10.25</v>
      </c>
      <c r="G154" s="95">
        <f t="shared" si="40"/>
        <v>179580</v>
      </c>
      <c r="H154" s="123">
        <f>P154+J154</f>
        <v>6727.1100000000006</v>
      </c>
      <c r="I154" s="95">
        <f t="shared" si="41"/>
        <v>68952.88</v>
      </c>
      <c r="J154" s="143"/>
      <c r="K154" s="93">
        <f t="shared" si="42"/>
        <v>0</v>
      </c>
      <c r="L154" s="126">
        <f t="shared" si="43"/>
        <v>10792.89</v>
      </c>
      <c r="M154" s="95">
        <f t="shared" si="44"/>
        <v>110627.12</v>
      </c>
      <c r="N154" s="144">
        <f>IF(G154=0,"",I154/G154)</f>
        <v>0.38396747967479677</v>
      </c>
      <c r="O154" s="26"/>
      <c r="P154" s="23">
        <f t="shared" si="39"/>
        <v>6727.1100000000006</v>
      </c>
      <c r="Q154" s="23"/>
      <c r="R154" s="23"/>
      <c r="S154" s="23"/>
      <c r="T154" s="23"/>
      <c r="U154" s="23">
        <v>392.4</v>
      </c>
      <c r="V154" s="23">
        <v>966.2</v>
      </c>
      <c r="W154" s="23">
        <v>1977.49</v>
      </c>
      <c r="X154" s="23"/>
      <c r="Y154" s="23"/>
      <c r="AA154" s="23">
        <v>1559.32</v>
      </c>
      <c r="AB154" s="23"/>
      <c r="AC154" s="23">
        <v>1043.19</v>
      </c>
      <c r="AD154" s="23">
        <v>121.07</v>
      </c>
      <c r="AE154" s="23"/>
      <c r="AF154" s="23"/>
      <c r="AG154" s="23">
        <v>667.44</v>
      </c>
      <c r="AH154" s="23"/>
    </row>
    <row r="155" spans="1:34" s="130" customFormat="1" ht="39.950000000000003" customHeight="1">
      <c r="A155" s="122">
        <v>1</v>
      </c>
      <c r="B155" s="122" t="s">
        <v>324</v>
      </c>
      <c r="C155" s="86" t="s">
        <v>325</v>
      </c>
      <c r="D155" s="87" t="s">
        <v>326</v>
      </c>
      <c r="E155" s="97">
        <v>0</v>
      </c>
      <c r="F155" s="95">
        <v>0.96</v>
      </c>
      <c r="G155" s="95">
        <f t="shared" si="40"/>
        <v>0</v>
      </c>
      <c r="H155" s="123"/>
      <c r="I155" s="95">
        <f t="shared" si="41"/>
        <v>0</v>
      </c>
      <c r="J155" s="133"/>
      <c r="K155" s="125">
        <f t="shared" si="42"/>
        <v>0</v>
      </c>
      <c r="L155" s="126">
        <f t="shared" si="43"/>
        <v>0</v>
      </c>
      <c r="M155" s="95">
        <f t="shared" si="44"/>
        <v>0</v>
      </c>
      <c r="N155" s="144">
        <v>0</v>
      </c>
      <c r="O155" s="128"/>
      <c r="P155" s="23">
        <f t="shared" si="39"/>
        <v>0</v>
      </c>
      <c r="Q155" s="129"/>
      <c r="R155" s="129"/>
      <c r="S155" s="129"/>
      <c r="T155" s="129"/>
      <c r="U155" s="129">
        <v>7848</v>
      </c>
      <c r="V155" s="129">
        <v>19336.400000000001</v>
      </c>
      <c r="W155" s="129"/>
      <c r="X155" s="129"/>
      <c r="Y155" s="129"/>
      <c r="AA155" s="129"/>
      <c r="AB155" s="129"/>
      <c r="AC155" s="129"/>
      <c r="AD155" s="129"/>
      <c r="AE155" s="129"/>
      <c r="AF155" s="129">
        <v>-27184.400000000001</v>
      </c>
      <c r="AG155" s="129"/>
      <c r="AH155" s="129"/>
    </row>
    <row r="156" spans="1:34" s="130" customFormat="1" ht="39.950000000000003" customHeight="1">
      <c r="A156" s="122">
        <v>1</v>
      </c>
      <c r="B156" s="122" t="s">
        <v>327</v>
      </c>
      <c r="C156" s="161" t="s">
        <v>328</v>
      </c>
      <c r="D156" s="162" t="s">
        <v>329</v>
      </c>
      <c r="E156" s="107">
        <v>0</v>
      </c>
      <c r="F156" s="95">
        <v>15</v>
      </c>
      <c r="G156" s="95">
        <f t="shared" si="40"/>
        <v>0</v>
      </c>
      <c r="H156" s="123"/>
      <c r="I156" s="95">
        <f t="shared" si="41"/>
        <v>0</v>
      </c>
      <c r="J156" s="133"/>
      <c r="K156" s="125">
        <f t="shared" si="42"/>
        <v>0</v>
      </c>
      <c r="L156" s="126">
        <f t="shared" si="43"/>
        <v>0</v>
      </c>
      <c r="M156" s="95">
        <f t="shared" si="44"/>
        <v>0</v>
      </c>
      <c r="N156" s="144">
        <v>0</v>
      </c>
      <c r="O156" s="128"/>
      <c r="P156" s="23">
        <f t="shared" si="39"/>
        <v>0</v>
      </c>
      <c r="Q156" s="129"/>
      <c r="R156" s="129"/>
      <c r="S156" s="129"/>
      <c r="T156" s="129"/>
      <c r="U156" s="129">
        <v>706.32</v>
      </c>
      <c r="V156" s="129">
        <v>1740.28</v>
      </c>
      <c r="W156" s="129"/>
      <c r="X156" s="129"/>
      <c r="Y156" s="129"/>
      <c r="AA156" s="129"/>
      <c r="AB156" s="129"/>
      <c r="AC156" s="129"/>
      <c r="AD156" s="129"/>
      <c r="AE156" s="129"/>
      <c r="AF156" s="129">
        <v>-2446.6</v>
      </c>
      <c r="AG156" s="129"/>
      <c r="AH156" s="129"/>
    </row>
    <row r="157" spans="1:34" s="24" customFormat="1" ht="39.950000000000003" customHeight="1">
      <c r="A157" s="122">
        <v>1</v>
      </c>
      <c r="B157" s="122" t="s">
        <v>330</v>
      </c>
      <c r="C157" s="86" t="s">
        <v>244</v>
      </c>
      <c r="D157" s="87" t="s">
        <v>96</v>
      </c>
      <c r="E157" s="97">
        <v>6508.701</v>
      </c>
      <c r="F157" s="95">
        <v>9.43</v>
      </c>
      <c r="G157" s="90">
        <f t="shared" si="40"/>
        <v>61377.05</v>
      </c>
      <c r="H157" s="123">
        <f t="shared" ref="H157:H167" si="45">P157+J157</f>
        <v>6508.7</v>
      </c>
      <c r="I157" s="95">
        <f t="shared" si="41"/>
        <v>61377.04</v>
      </c>
      <c r="J157" s="101"/>
      <c r="K157" s="93">
        <f t="shared" si="42"/>
        <v>0</v>
      </c>
      <c r="L157" s="126">
        <f t="shared" si="43"/>
        <v>1.0000000002037268E-3</v>
      </c>
      <c r="M157" s="90">
        <f t="shared" si="44"/>
        <v>0.01</v>
      </c>
      <c r="N157" s="144">
        <f t="shared" ref="N157:N167" si="46">IF(G157=0,"",I157/G157)</f>
        <v>0.99999983707265172</v>
      </c>
      <c r="O157" s="26"/>
      <c r="P157" s="23">
        <f t="shared" si="39"/>
        <v>6508.7</v>
      </c>
      <c r="Q157" s="23"/>
      <c r="R157" s="23"/>
      <c r="S157" s="23"/>
      <c r="T157" s="23"/>
      <c r="U157" s="23">
        <v>741.2</v>
      </c>
      <c r="V157" s="23">
        <v>428.73</v>
      </c>
      <c r="W157" s="23">
        <v>2834.58</v>
      </c>
      <c r="X157" s="23">
        <v>753.99</v>
      </c>
      <c r="Y157" s="23"/>
      <c r="AA157" s="23"/>
      <c r="AB157" s="23"/>
      <c r="AC157" s="23"/>
      <c r="AD157" s="23"/>
      <c r="AE157" s="23"/>
      <c r="AF157" s="23">
        <v>945.7</v>
      </c>
      <c r="AG157" s="23"/>
      <c r="AH157" s="23">
        <v>804.5</v>
      </c>
    </row>
    <row r="158" spans="1:34" s="24" customFormat="1" ht="39.950000000000003" customHeight="1">
      <c r="A158" s="122">
        <v>1</v>
      </c>
      <c r="B158" s="87" t="s">
        <v>331</v>
      </c>
      <c r="C158" s="86" t="s">
        <v>332</v>
      </c>
      <c r="D158" s="87" t="s">
        <v>96</v>
      </c>
      <c r="E158" s="97">
        <v>2538.875</v>
      </c>
      <c r="F158" s="95">
        <v>77.83</v>
      </c>
      <c r="G158" s="90">
        <f t="shared" si="40"/>
        <v>197600.64000000001</v>
      </c>
      <c r="H158" s="123">
        <f t="shared" si="45"/>
        <v>2538.88</v>
      </c>
      <c r="I158" s="95">
        <f t="shared" si="41"/>
        <v>197601.03</v>
      </c>
      <c r="J158" s="101"/>
      <c r="K158" s="93">
        <f t="shared" si="42"/>
        <v>0</v>
      </c>
      <c r="L158" s="126">
        <f t="shared" si="43"/>
        <v>-5.0000000001091394E-3</v>
      </c>
      <c r="M158" s="90">
        <f t="shared" si="44"/>
        <v>-0.39</v>
      </c>
      <c r="N158" s="144">
        <f t="shared" si="46"/>
        <v>1.0000019736778181</v>
      </c>
      <c r="O158" s="26"/>
      <c r="P158" s="23">
        <f t="shared" si="39"/>
        <v>2538.88</v>
      </c>
      <c r="Q158" s="23"/>
      <c r="R158" s="23"/>
      <c r="S158" s="23"/>
      <c r="T158" s="23"/>
      <c r="U158" s="23">
        <v>274.68</v>
      </c>
      <c r="V158" s="23">
        <v>315.62</v>
      </c>
      <c r="W158" s="23">
        <v>1370.09</v>
      </c>
      <c r="X158" s="23">
        <v>408.54</v>
      </c>
      <c r="Y158" s="23"/>
      <c r="AA158" s="23">
        <v>131.07</v>
      </c>
      <c r="AB158" s="23"/>
      <c r="AC158" s="23"/>
      <c r="AD158" s="23"/>
      <c r="AE158" s="23"/>
      <c r="AF158" s="23"/>
      <c r="AG158" s="23">
        <v>38.880000000000003</v>
      </c>
      <c r="AH158" s="23"/>
    </row>
    <row r="159" spans="1:34" s="24" customFormat="1" ht="39.950000000000003" customHeight="1">
      <c r="A159" s="122">
        <v>1</v>
      </c>
      <c r="B159" s="87" t="s">
        <v>333</v>
      </c>
      <c r="C159" s="163" t="s">
        <v>334</v>
      </c>
      <c r="D159" s="87" t="s">
        <v>96</v>
      </c>
      <c r="E159" s="97">
        <v>599.29600000000005</v>
      </c>
      <c r="F159" s="95">
        <v>90.12</v>
      </c>
      <c r="G159" s="90">
        <f t="shared" si="40"/>
        <v>54008.56</v>
      </c>
      <c r="H159" s="123">
        <f t="shared" si="45"/>
        <v>599.29999999999995</v>
      </c>
      <c r="I159" s="95">
        <f t="shared" si="41"/>
        <v>54008.92</v>
      </c>
      <c r="J159" s="101"/>
      <c r="K159" s="93">
        <f t="shared" si="42"/>
        <v>0</v>
      </c>
      <c r="L159" s="126">
        <f t="shared" si="43"/>
        <v>-3.9999999999054126E-3</v>
      </c>
      <c r="M159" s="90">
        <f t="shared" si="44"/>
        <v>-0.36</v>
      </c>
      <c r="N159" s="144">
        <f t="shared" si="46"/>
        <v>1.0000066656100441</v>
      </c>
      <c r="O159" s="26"/>
      <c r="P159" s="23">
        <f t="shared" si="39"/>
        <v>599.29999999999995</v>
      </c>
      <c r="Q159" s="23"/>
      <c r="R159" s="23"/>
      <c r="S159" s="23"/>
      <c r="T159" s="23"/>
      <c r="U159" s="23">
        <v>117.72</v>
      </c>
      <c r="V159" s="23">
        <v>44.76</v>
      </c>
      <c r="W159" s="23">
        <v>237.52</v>
      </c>
      <c r="X159" s="23"/>
      <c r="Y159" s="23"/>
      <c r="AA159" s="23"/>
      <c r="AB159" s="23"/>
      <c r="AC159" s="23"/>
      <c r="AD159" s="23"/>
      <c r="AE159" s="23"/>
      <c r="AF159" s="23">
        <v>131.32</v>
      </c>
      <c r="AG159" s="23">
        <v>67.98</v>
      </c>
      <c r="AH159" s="23"/>
    </row>
    <row r="160" spans="1:34" s="24" customFormat="1" ht="39.950000000000003" customHeight="1">
      <c r="A160" s="122">
        <v>1</v>
      </c>
      <c r="B160" s="87" t="s">
        <v>335</v>
      </c>
      <c r="C160" s="86" t="s">
        <v>336</v>
      </c>
      <c r="D160" s="87" t="s">
        <v>323</v>
      </c>
      <c r="E160" s="97">
        <v>533.14946999999995</v>
      </c>
      <c r="F160" s="95">
        <v>353.13</v>
      </c>
      <c r="G160" s="90">
        <f t="shared" si="40"/>
        <v>188271.07</v>
      </c>
      <c r="H160" s="123">
        <f t="shared" si="45"/>
        <v>193.16000000000003</v>
      </c>
      <c r="I160" s="95">
        <f t="shared" si="41"/>
        <v>68210.59</v>
      </c>
      <c r="J160" s="101"/>
      <c r="K160" s="93">
        <f t="shared" si="42"/>
        <v>0</v>
      </c>
      <c r="L160" s="126">
        <f t="shared" si="43"/>
        <v>339.98946999999993</v>
      </c>
      <c r="M160" s="90">
        <f t="shared" si="44"/>
        <v>120060.48</v>
      </c>
      <c r="N160" s="144">
        <f t="shared" si="46"/>
        <v>0.3622999008822757</v>
      </c>
      <c r="O160" s="26"/>
      <c r="P160" s="23">
        <f t="shared" si="39"/>
        <v>193.16000000000003</v>
      </c>
      <c r="Q160" s="23"/>
      <c r="R160" s="23"/>
      <c r="S160" s="23"/>
      <c r="T160" s="23"/>
      <c r="U160" s="23"/>
      <c r="V160" s="23">
        <v>24.32</v>
      </c>
      <c r="W160" s="23">
        <v>100.68</v>
      </c>
      <c r="X160" s="23"/>
      <c r="Y160" s="23"/>
      <c r="AA160" s="23"/>
      <c r="AB160" s="23"/>
      <c r="AC160" s="23"/>
      <c r="AD160" s="23"/>
      <c r="AE160" s="23"/>
      <c r="AF160" s="23">
        <v>47.3</v>
      </c>
      <c r="AG160" s="23">
        <v>20.86</v>
      </c>
      <c r="AH160" s="23"/>
    </row>
    <row r="161" spans="1:34" s="24" customFormat="1" ht="39.950000000000003" customHeight="1">
      <c r="A161" s="122">
        <v>1</v>
      </c>
      <c r="B161" s="87" t="s">
        <v>337</v>
      </c>
      <c r="C161" s="86" t="s">
        <v>338</v>
      </c>
      <c r="D161" s="87" t="s">
        <v>48</v>
      </c>
      <c r="E161" s="97">
        <v>52</v>
      </c>
      <c r="F161" s="95">
        <v>1500</v>
      </c>
      <c r="G161" s="95">
        <f t="shared" si="40"/>
        <v>78000</v>
      </c>
      <c r="H161" s="123">
        <f t="shared" si="45"/>
        <v>52</v>
      </c>
      <c r="I161" s="95">
        <f t="shared" si="41"/>
        <v>78000</v>
      </c>
      <c r="J161" s="101"/>
      <c r="K161" s="93">
        <f t="shared" si="42"/>
        <v>0</v>
      </c>
      <c r="L161" s="126">
        <f t="shared" si="43"/>
        <v>0</v>
      </c>
      <c r="M161" s="95">
        <f t="shared" si="44"/>
        <v>0</v>
      </c>
      <c r="N161" s="164">
        <f t="shared" si="46"/>
        <v>1</v>
      </c>
      <c r="O161" s="26"/>
      <c r="P161" s="23">
        <f t="shared" si="39"/>
        <v>52</v>
      </c>
      <c r="Q161" s="23"/>
      <c r="R161" s="23"/>
      <c r="S161" s="23"/>
      <c r="T161" s="23"/>
      <c r="U161" s="23"/>
      <c r="V161" s="23">
        <v>30</v>
      </c>
      <c r="W161" s="23"/>
      <c r="X161" s="23"/>
      <c r="Y161" s="23"/>
      <c r="AA161" s="23"/>
      <c r="AB161" s="23"/>
      <c r="AC161" s="23"/>
      <c r="AD161" s="23"/>
      <c r="AE161" s="23"/>
      <c r="AF161" s="23">
        <v>22</v>
      </c>
      <c r="AG161" s="23"/>
      <c r="AH161" s="23"/>
    </row>
    <row r="162" spans="1:34" s="24" customFormat="1" ht="39.950000000000003" customHeight="1">
      <c r="A162" s="85">
        <v>1</v>
      </c>
      <c r="B162" s="67" t="s">
        <v>339</v>
      </c>
      <c r="C162" s="86" t="s">
        <v>340</v>
      </c>
      <c r="D162" s="67" t="s">
        <v>48</v>
      </c>
      <c r="E162" s="88">
        <v>170</v>
      </c>
      <c r="F162" s="90">
        <v>3960</v>
      </c>
      <c r="G162" s="90">
        <f t="shared" si="40"/>
        <v>673200</v>
      </c>
      <c r="H162" s="91">
        <f t="shared" si="45"/>
        <v>170</v>
      </c>
      <c r="I162" s="90">
        <f t="shared" si="41"/>
        <v>673200</v>
      </c>
      <c r="J162" s="101"/>
      <c r="K162" s="93">
        <f t="shared" si="42"/>
        <v>0</v>
      </c>
      <c r="L162" s="94">
        <f t="shared" si="43"/>
        <v>0</v>
      </c>
      <c r="M162" s="90">
        <f t="shared" si="44"/>
        <v>0</v>
      </c>
      <c r="N162" s="96">
        <f t="shared" si="46"/>
        <v>1</v>
      </c>
      <c r="O162" s="26"/>
      <c r="P162" s="23">
        <f t="shared" si="39"/>
        <v>170</v>
      </c>
      <c r="Q162" s="23"/>
      <c r="R162" s="23"/>
      <c r="S162" s="23"/>
      <c r="T162" s="23"/>
      <c r="U162" s="23"/>
      <c r="V162" s="23"/>
      <c r="W162" s="23">
        <v>16</v>
      </c>
      <c r="X162" s="23">
        <v>111</v>
      </c>
      <c r="Y162" s="23"/>
      <c r="AA162" s="23"/>
      <c r="AB162" s="23"/>
      <c r="AC162" s="23"/>
      <c r="AD162" s="23"/>
      <c r="AE162" s="23">
        <v>21.5</v>
      </c>
      <c r="AF162" s="23"/>
      <c r="AG162" s="23">
        <v>21.5</v>
      </c>
      <c r="AH162" s="23"/>
    </row>
    <row r="163" spans="1:34" s="24" customFormat="1" ht="39.950000000000003" customHeight="1">
      <c r="A163" s="122">
        <v>1</v>
      </c>
      <c r="B163" s="87" t="s">
        <v>341</v>
      </c>
      <c r="C163" s="86" t="s">
        <v>342</v>
      </c>
      <c r="D163" s="87" t="s">
        <v>48</v>
      </c>
      <c r="E163" s="97">
        <v>60</v>
      </c>
      <c r="F163" s="95">
        <v>3960</v>
      </c>
      <c r="G163" s="95">
        <f t="shared" si="40"/>
        <v>237600</v>
      </c>
      <c r="H163" s="123">
        <f t="shared" si="45"/>
        <v>60</v>
      </c>
      <c r="I163" s="95">
        <f t="shared" si="41"/>
        <v>237600</v>
      </c>
      <c r="J163" s="101"/>
      <c r="K163" s="93">
        <f t="shared" si="42"/>
        <v>0</v>
      </c>
      <c r="L163" s="126">
        <f t="shared" si="43"/>
        <v>0</v>
      </c>
      <c r="M163" s="95">
        <f t="shared" si="44"/>
        <v>0</v>
      </c>
      <c r="N163" s="164">
        <f t="shared" si="46"/>
        <v>1</v>
      </c>
      <c r="O163" s="26"/>
      <c r="P163" s="23">
        <f t="shared" si="39"/>
        <v>60</v>
      </c>
      <c r="Q163" s="23"/>
      <c r="R163" s="23"/>
      <c r="S163" s="23"/>
      <c r="T163" s="23"/>
      <c r="U163" s="23"/>
      <c r="V163" s="23"/>
      <c r="W163" s="23">
        <v>60</v>
      </c>
      <c r="X163" s="23"/>
      <c r="Y163" s="23"/>
      <c r="AA163" s="23"/>
      <c r="AB163" s="23"/>
      <c r="AC163" s="23"/>
      <c r="AD163" s="23"/>
      <c r="AE163" s="23"/>
      <c r="AF163" s="23"/>
      <c r="AG163" s="23"/>
      <c r="AH163" s="23"/>
    </row>
    <row r="164" spans="1:34" s="24" customFormat="1" ht="39.950000000000003" customHeight="1">
      <c r="A164" s="85">
        <v>1</v>
      </c>
      <c r="B164" s="67" t="s">
        <v>343</v>
      </c>
      <c r="C164" s="86" t="s">
        <v>344</v>
      </c>
      <c r="D164" s="67" t="s">
        <v>74</v>
      </c>
      <c r="E164" s="88">
        <v>657.32</v>
      </c>
      <c r="F164" s="90">
        <v>84.45</v>
      </c>
      <c r="G164" s="90">
        <f t="shared" si="40"/>
        <v>55510.67</v>
      </c>
      <c r="H164" s="91">
        <f t="shared" si="45"/>
        <v>657.31999999999994</v>
      </c>
      <c r="I164" s="90">
        <f t="shared" si="41"/>
        <v>55510.67</v>
      </c>
      <c r="J164" s="152">
        <v>132.57</v>
      </c>
      <c r="K164" s="93">
        <f t="shared" si="42"/>
        <v>11195.54</v>
      </c>
      <c r="L164" s="94">
        <f t="shared" si="43"/>
        <v>0</v>
      </c>
      <c r="M164" s="90">
        <f t="shared" si="44"/>
        <v>0</v>
      </c>
      <c r="N164" s="96">
        <f t="shared" si="46"/>
        <v>1</v>
      </c>
      <c r="O164" s="26"/>
      <c r="P164" s="23">
        <f t="shared" si="39"/>
        <v>524.75</v>
      </c>
      <c r="Q164" s="23"/>
      <c r="R164" s="23"/>
      <c r="S164" s="23"/>
      <c r="T164" s="23"/>
      <c r="U164" s="23"/>
      <c r="V164" s="23">
        <v>230.88</v>
      </c>
      <c r="W164" s="23">
        <v>65.22</v>
      </c>
      <c r="X164" s="23"/>
      <c r="Y164" s="23"/>
      <c r="AA164" s="23">
        <v>106.93</v>
      </c>
      <c r="AB164" s="23"/>
      <c r="AC164" s="23"/>
      <c r="AD164" s="23"/>
      <c r="AE164" s="23"/>
      <c r="AF164" s="23"/>
      <c r="AG164" s="23"/>
      <c r="AH164" s="23">
        <v>121.72</v>
      </c>
    </row>
    <row r="165" spans="1:34" s="24" customFormat="1" ht="39.950000000000003" customHeight="1">
      <c r="A165" s="122">
        <v>1</v>
      </c>
      <c r="B165" s="87" t="s">
        <v>345</v>
      </c>
      <c r="C165" s="86" t="s">
        <v>346</v>
      </c>
      <c r="D165" s="87" t="s">
        <v>96</v>
      </c>
      <c r="E165" s="97">
        <v>194.61</v>
      </c>
      <c r="F165" s="95">
        <v>375.5</v>
      </c>
      <c r="G165" s="95">
        <f t="shared" si="40"/>
        <v>73076.06</v>
      </c>
      <c r="H165" s="123">
        <f t="shared" si="45"/>
        <v>168.04000000000002</v>
      </c>
      <c r="I165" s="95">
        <f t="shared" si="41"/>
        <v>63099.02</v>
      </c>
      <c r="J165" s="152">
        <v>67.87</v>
      </c>
      <c r="K165" s="93">
        <f t="shared" si="42"/>
        <v>25485.19</v>
      </c>
      <c r="L165" s="126">
        <f t="shared" si="43"/>
        <v>26.569999999999993</v>
      </c>
      <c r="M165" s="95">
        <f t="shared" si="44"/>
        <v>9977.0400000000009</v>
      </c>
      <c r="N165" s="144">
        <f t="shared" si="46"/>
        <v>0.86347047172493974</v>
      </c>
      <c r="O165" s="165"/>
      <c r="P165" s="23">
        <f t="shared" si="39"/>
        <v>100.17</v>
      </c>
      <c r="Q165" s="23"/>
      <c r="R165" s="23"/>
      <c r="S165" s="23"/>
      <c r="T165" s="23"/>
      <c r="U165" s="23"/>
      <c r="V165" s="23">
        <v>29.82</v>
      </c>
      <c r="W165" s="23">
        <v>38.18</v>
      </c>
      <c r="X165" s="23"/>
      <c r="Y165" s="23"/>
      <c r="AA165" s="23"/>
      <c r="AB165" s="23"/>
      <c r="AC165" s="23"/>
      <c r="AD165" s="23"/>
      <c r="AE165" s="23"/>
      <c r="AF165" s="23"/>
      <c r="AG165" s="23"/>
      <c r="AH165" s="23">
        <v>32.17</v>
      </c>
    </row>
    <row r="166" spans="1:34" s="24" customFormat="1" ht="39.950000000000003" customHeight="1">
      <c r="A166" s="85">
        <v>1</v>
      </c>
      <c r="B166" s="67" t="s">
        <v>347</v>
      </c>
      <c r="C166" s="111" t="s">
        <v>148</v>
      </c>
      <c r="D166" s="67" t="s">
        <v>149</v>
      </c>
      <c r="E166" s="97">
        <v>19676.2</v>
      </c>
      <c r="F166" s="90">
        <v>6.78</v>
      </c>
      <c r="G166" s="90">
        <f t="shared" si="40"/>
        <v>133404.64000000001</v>
      </c>
      <c r="H166" s="91">
        <f t="shared" si="45"/>
        <v>10415.68</v>
      </c>
      <c r="I166" s="90">
        <f t="shared" si="41"/>
        <v>70618.31</v>
      </c>
      <c r="J166" s="101"/>
      <c r="K166" s="93">
        <f t="shared" si="42"/>
        <v>0</v>
      </c>
      <c r="L166" s="94">
        <f t="shared" si="43"/>
        <v>9260.52</v>
      </c>
      <c r="M166" s="90">
        <f t="shared" si="44"/>
        <v>62786.33</v>
      </c>
      <c r="N166" s="96">
        <f t="shared" si="46"/>
        <v>0.52935422635974272</v>
      </c>
      <c r="O166" s="26"/>
      <c r="P166" s="23">
        <f t="shared" si="39"/>
        <v>10415.68</v>
      </c>
      <c r="Q166" s="23"/>
      <c r="R166" s="23"/>
      <c r="S166" s="23"/>
      <c r="T166" s="23"/>
      <c r="U166" s="23"/>
      <c r="V166" s="23">
        <v>2286</v>
      </c>
      <c r="W166" s="23"/>
      <c r="X166" s="23"/>
      <c r="Y166" s="23"/>
      <c r="AA166" s="23">
        <v>4262</v>
      </c>
      <c r="AB166" s="23"/>
      <c r="AC166" s="23"/>
      <c r="AD166" s="23"/>
      <c r="AE166" s="23"/>
      <c r="AF166" s="23"/>
      <c r="AG166" s="23"/>
      <c r="AH166" s="23">
        <v>3867.68</v>
      </c>
    </row>
    <row r="167" spans="1:34" s="24" customFormat="1" ht="39.950000000000003" customHeight="1">
      <c r="A167" s="122">
        <v>1</v>
      </c>
      <c r="B167" s="87" t="s">
        <v>348</v>
      </c>
      <c r="C167" s="86" t="s">
        <v>349</v>
      </c>
      <c r="D167" s="87" t="s">
        <v>323</v>
      </c>
      <c r="E167" s="97">
        <v>19985.684125</v>
      </c>
      <c r="F167" s="95">
        <v>3.75</v>
      </c>
      <c r="G167" s="90">
        <f t="shared" si="40"/>
        <v>74946.320000000007</v>
      </c>
      <c r="H167" s="123">
        <f t="shared" si="45"/>
        <v>19985.68</v>
      </c>
      <c r="I167" s="95">
        <f t="shared" si="41"/>
        <v>74946.3</v>
      </c>
      <c r="J167" s="101"/>
      <c r="K167" s="93">
        <f t="shared" si="42"/>
        <v>0</v>
      </c>
      <c r="L167" s="126">
        <f t="shared" si="43"/>
        <v>4.1249999994761311E-3</v>
      </c>
      <c r="M167" s="90">
        <f t="shared" si="44"/>
        <v>0.02</v>
      </c>
      <c r="N167" s="144">
        <f t="shared" si="46"/>
        <v>0.99999973314233437</v>
      </c>
      <c r="O167" s="26"/>
      <c r="P167" s="23">
        <f t="shared" si="39"/>
        <v>19985.68</v>
      </c>
      <c r="Q167" s="23"/>
      <c r="R167" s="23"/>
      <c r="S167" s="23"/>
      <c r="T167" s="23"/>
      <c r="U167" s="23"/>
      <c r="V167" s="23">
        <v>1533.25</v>
      </c>
      <c r="W167" s="23">
        <v>6546.75</v>
      </c>
      <c r="X167" s="23"/>
      <c r="Y167" s="23"/>
      <c r="AA167" s="23"/>
      <c r="AB167" s="23"/>
      <c r="AC167" s="23"/>
      <c r="AD167" s="23"/>
      <c r="AE167" s="23"/>
      <c r="AF167" s="23">
        <v>10749</v>
      </c>
      <c r="AG167" s="23"/>
      <c r="AH167" s="23">
        <v>1156.68</v>
      </c>
    </row>
    <row r="168" spans="1:34" s="130" customFormat="1" ht="39.950000000000003" customHeight="1">
      <c r="A168" s="122">
        <v>1</v>
      </c>
      <c r="B168" s="87" t="s">
        <v>350</v>
      </c>
      <c r="C168" s="86" t="s">
        <v>351</v>
      </c>
      <c r="D168" s="87" t="s">
        <v>326</v>
      </c>
      <c r="E168" s="97">
        <v>0</v>
      </c>
      <c r="F168" s="95">
        <v>0.77</v>
      </c>
      <c r="G168" s="95">
        <f t="shared" si="40"/>
        <v>0</v>
      </c>
      <c r="H168" s="123"/>
      <c r="I168" s="95">
        <f t="shared" si="41"/>
        <v>0</v>
      </c>
      <c r="J168" s="133"/>
      <c r="K168" s="125">
        <f t="shared" si="42"/>
        <v>0</v>
      </c>
      <c r="L168" s="126">
        <f t="shared" si="43"/>
        <v>0</v>
      </c>
      <c r="M168" s="95">
        <f t="shared" si="44"/>
        <v>0</v>
      </c>
      <c r="N168" s="144">
        <v>0</v>
      </c>
      <c r="O168" s="128"/>
      <c r="P168" s="23">
        <f t="shared" si="39"/>
        <v>0</v>
      </c>
      <c r="Q168" s="129"/>
      <c r="R168" s="129"/>
      <c r="S168" s="129"/>
      <c r="T168" s="129"/>
      <c r="U168" s="129"/>
      <c r="V168" s="129">
        <v>30665</v>
      </c>
      <c r="W168" s="129"/>
      <c r="X168" s="129"/>
      <c r="Y168" s="129"/>
      <c r="AA168" s="129"/>
      <c r="AB168" s="129"/>
      <c r="AC168" s="129"/>
      <c r="AD168" s="129"/>
      <c r="AE168" s="129"/>
      <c r="AF168" s="129">
        <v>-30665</v>
      </c>
      <c r="AG168" s="129"/>
      <c r="AH168" s="129"/>
    </row>
    <row r="169" spans="1:34" s="24" customFormat="1" ht="39.950000000000003" customHeight="1">
      <c r="A169" s="122">
        <v>1</v>
      </c>
      <c r="B169" s="87" t="s">
        <v>352</v>
      </c>
      <c r="C169" s="86" t="s">
        <v>353</v>
      </c>
      <c r="D169" s="87" t="s">
        <v>323</v>
      </c>
      <c r="E169" s="97">
        <v>9479.8462999999992</v>
      </c>
      <c r="F169" s="95">
        <v>2.65</v>
      </c>
      <c r="G169" s="90">
        <f t="shared" si="40"/>
        <v>25121.59</v>
      </c>
      <c r="H169" s="123">
        <f>P169+J169</f>
        <v>9479.84</v>
      </c>
      <c r="I169" s="95">
        <f t="shared" si="41"/>
        <v>25121.58</v>
      </c>
      <c r="J169" s="101"/>
      <c r="K169" s="93">
        <f t="shared" si="42"/>
        <v>0</v>
      </c>
      <c r="L169" s="126">
        <f t="shared" si="43"/>
        <v>6.2999999991006916E-3</v>
      </c>
      <c r="M169" s="90">
        <f t="shared" si="44"/>
        <v>0.01</v>
      </c>
      <c r="N169" s="144">
        <f>IF(G169=0,"",I169/G169)</f>
        <v>0.999999601936024</v>
      </c>
      <c r="O169" s="26"/>
      <c r="P169" s="23">
        <f t="shared" si="39"/>
        <v>9479.84</v>
      </c>
      <c r="Q169" s="23"/>
      <c r="R169" s="23"/>
      <c r="S169" s="23"/>
      <c r="T169" s="23"/>
      <c r="U169" s="23"/>
      <c r="V169" s="23"/>
      <c r="W169" s="23">
        <v>6495.78</v>
      </c>
      <c r="X169" s="23">
        <v>745.18</v>
      </c>
      <c r="Y169" s="23">
        <v>839.04</v>
      </c>
      <c r="AA169" s="23"/>
      <c r="AB169" s="23"/>
      <c r="AC169" s="23"/>
      <c r="AD169" s="23"/>
      <c r="AE169" s="23"/>
      <c r="AF169" s="23">
        <v>1279</v>
      </c>
      <c r="AG169" s="23"/>
      <c r="AH169" s="23">
        <v>120.84</v>
      </c>
    </row>
    <row r="170" spans="1:34" s="24" customFormat="1" ht="39.950000000000003" customHeight="1">
      <c r="A170" s="122">
        <v>1</v>
      </c>
      <c r="B170" s="87" t="s">
        <v>354</v>
      </c>
      <c r="C170" s="86" t="s">
        <v>266</v>
      </c>
      <c r="D170" s="87" t="s">
        <v>48</v>
      </c>
      <c r="E170" s="97">
        <v>142</v>
      </c>
      <c r="F170" s="95">
        <v>821.25</v>
      </c>
      <c r="G170" s="95">
        <f t="shared" si="40"/>
        <v>116617.5</v>
      </c>
      <c r="H170" s="123">
        <f>P170+J170</f>
        <v>142</v>
      </c>
      <c r="I170" s="95">
        <f t="shared" si="41"/>
        <v>116617.5</v>
      </c>
      <c r="J170" s="143"/>
      <c r="K170" s="93">
        <f t="shared" si="42"/>
        <v>0</v>
      </c>
      <c r="L170" s="126">
        <f t="shared" si="43"/>
        <v>0</v>
      </c>
      <c r="M170" s="95">
        <f t="shared" si="44"/>
        <v>0</v>
      </c>
      <c r="N170" s="164">
        <f>IF(G170=0,"",I170/G170)</f>
        <v>1</v>
      </c>
      <c r="O170" s="26"/>
      <c r="P170" s="23">
        <f t="shared" si="39"/>
        <v>142</v>
      </c>
      <c r="Q170" s="23"/>
      <c r="R170" s="23"/>
      <c r="S170" s="23"/>
      <c r="T170" s="23"/>
      <c r="U170" s="23">
        <v>109</v>
      </c>
      <c r="V170" s="23">
        <v>31</v>
      </c>
      <c r="W170" s="23"/>
      <c r="X170" s="23"/>
      <c r="Y170" s="23"/>
      <c r="AA170" s="23"/>
      <c r="AB170" s="23"/>
      <c r="AC170" s="23"/>
      <c r="AD170" s="23"/>
      <c r="AE170" s="23"/>
      <c r="AF170" s="23">
        <v>2</v>
      </c>
      <c r="AG170" s="23"/>
      <c r="AH170" s="23"/>
    </row>
    <row r="171" spans="1:34" s="24" customFormat="1" ht="39.950000000000003" customHeight="1">
      <c r="A171" s="4" t="s">
        <v>355</v>
      </c>
      <c r="B171" s="4"/>
      <c r="C171" s="4"/>
      <c r="D171" s="4"/>
      <c r="E171" s="4"/>
      <c r="F171" s="4"/>
      <c r="G171" s="99">
        <f>SUM(G152:G170)</f>
        <v>2200757.9400000004</v>
      </c>
      <c r="H171" s="100"/>
      <c r="I171" s="99">
        <f>SUM(I152:I170)</f>
        <v>1897307.6700000002</v>
      </c>
      <c r="J171" s="101"/>
      <c r="K171" s="99">
        <f>SUM(K152:K170)</f>
        <v>36680.729999999996</v>
      </c>
      <c r="L171" s="102"/>
      <c r="M171" s="99">
        <f>SUM(M152:M170)</f>
        <v>303450.27</v>
      </c>
      <c r="N171" s="103">
        <f>IF(G171=0,"",I171/G171)</f>
        <v>0.8621155627865188</v>
      </c>
      <c r="O171" s="26"/>
      <c r="P171" s="23">
        <f t="shared" si="39"/>
        <v>0</v>
      </c>
      <c r="Q171" s="23"/>
      <c r="R171" s="23"/>
      <c r="S171" s="23"/>
      <c r="T171" s="23"/>
      <c r="U171" s="23"/>
      <c r="V171" s="23"/>
      <c r="W171" s="23"/>
      <c r="X171" s="23"/>
      <c r="Y171" s="23"/>
      <c r="AA171" s="23"/>
      <c r="AB171" s="23"/>
      <c r="AC171" s="23"/>
      <c r="AD171" s="23"/>
      <c r="AE171" s="23"/>
      <c r="AF171" s="23"/>
      <c r="AG171" s="23"/>
      <c r="AH171" s="23"/>
    </row>
    <row r="172" spans="1:34" s="24" customFormat="1" ht="39.950000000000003" customHeight="1">
      <c r="A172" s="84">
        <v>1</v>
      </c>
      <c r="B172" s="84" t="s">
        <v>356</v>
      </c>
      <c r="C172" s="104" t="s">
        <v>357</v>
      </c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6"/>
      <c r="O172" s="26"/>
      <c r="P172" s="23">
        <f t="shared" si="39"/>
        <v>0</v>
      </c>
      <c r="Q172" s="23"/>
      <c r="R172" s="23"/>
      <c r="S172" s="23"/>
      <c r="T172" s="23"/>
      <c r="U172" s="23"/>
      <c r="V172" s="23"/>
      <c r="W172" s="23"/>
      <c r="X172" s="23"/>
      <c r="Y172" s="23"/>
      <c r="AA172" s="23"/>
      <c r="AB172" s="23"/>
      <c r="AC172" s="23"/>
      <c r="AD172" s="23"/>
      <c r="AE172" s="23"/>
      <c r="AF172" s="23"/>
      <c r="AG172" s="23"/>
      <c r="AH172" s="23"/>
    </row>
    <row r="173" spans="1:34" s="24" customFormat="1" ht="39.950000000000003" customHeight="1">
      <c r="A173" s="85">
        <v>1</v>
      </c>
      <c r="B173" s="85" t="s">
        <v>358</v>
      </c>
      <c r="C173" s="166" t="s">
        <v>359</v>
      </c>
      <c r="D173" s="167" t="s">
        <v>96</v>
      </c>
      <c r="E173" s="112">
        <v>9059.51</v>
      </c>
      <c r="F173" s="90">
        <v>10.25</v>
      </c>
      <c r="G173" s="95">
        <f t="shared" ref="G173:G184" si="47">ROUND(E173*F173,2)</f>
        <v>92859.98</v>
      </c>
      <c r="H173" s="91">
        <f>P173+J173</f>
        <v>4947.83</v>
      </c>
      <c r="I173" s="95">
        <f t="shared" ref="I173:I184" si="48">ROUND(H173*F173,2)</f>
        <v>50715.26</v>
      </c>
      <c r="J173" s="152">
        <v>794.73</v>
      </c>
      <c r="K173" s="93">
        <f t="shared" ref="K173:K184" si="49">ROUND(J173*F173,2)</f>
        <v>8145.98</v>
      </c>
      <c r="L173" s="94">
        <f t="shared" ref="L173:L184" si="50">E173-H173</f>
        <v>4111.68</v>
      </c>
      <c r="M173" s="90">
        <f t="shared" ref="M173:M184" si="51">ROUND(G173-I173,2)</f>
        <v>42144.72</v>
      </c>
      <c r="N173" s="96">
        <f>IF(G173=0,"",I173/G173)</f>
        <v>0.54614765155021572</v>
      </c>
      <c r="O173" s="26"/>
      <c r="P173" s="23">
        <f t="shared" si="39"/>
        <v>4153.0999999999995</v>
      </c>
      <c r="Q173" s="23"/>
      <c r="R173" s="23"/>
      <c r="S173" s="23"/>
      <c r="T173" s="23">
        <v>1022.5</v>
      </c>
      <c r="U173" s="23">
        <v>840</v>
      </c>
      <c r="V173" s="23">
        <v>1234.7</v>
      </c>
      <c r="W173" s="23">
        <v>161.81</v>
      </c>
      <c r="X173" s="23"/>
      <c r="Y173" s="23"/>
      <c r="Z173" s="24">
        <v>894.09</v>
      </c>
      <c r="AA173" s="23"/>
      <c r="AB173" s="23"/>
      <c r="AC173" s="23"/>
      <c r="AD173" s="23"/>
      <c r="AE173" s="23"/>
      <c r="AF173" s="23"/>
      <c r="AG173" s="23"/>
      <c r="AH173" s="23"/>
    </row>
    <row r="174" spans="1:34" s="130" customFormat="1" ht="39.950000000000003" customHeight="1">
      <c r="A174" s="122">
        <v>1</v>
      </c>
      <c r="B174" s="122" t="s">
        <v>360</v>
      </c>
      <c r="C174" s="161" t="s">
        <v>361</v>
      </c>
      <c r="D174" s="162" t="s">
        <v>99</v>
      </c>
      <c r="E174" s="107">
        <v>0</v>
      </c>
      <c r="F174" s="95">
        <v>0.96</v>
      </c>
      <c r="G174" s="95">
        <f t="shared" si="47"/>
        <v>0</v>
      </c>
      <c r="H174" s="123"/>
      <c r="I174" s="95">
        <f t="shared" si="48"/>
        <v>0</v>
      </c>
      <c r="J174" s="133"/>
      <c r="K174" s="125">
        <f t="shared" si="49"/>
        <v>0</v>
      </c>
      <c r="L174" s="126">
        <f t="shared" si="50"/>
        <v>0</v>
      </c>
      <c r="M174" s="95">
        <f t="shared" si="51"/>
        <v>0</v>
      </c>
      <c r="N174" s="144">
        <v>0</v>
      </c>
      <c r="O174" s="128"/>
      <c r="P174" s="23">
        <f t="shared" si="39"/>
        <v>0</v>
      </c>
      <c r="Q174" s="129"/>
      <c r="R174" s="129"/>
      <c r="S174" s="129"/>
      <c r="T174" s="129">
        <v>20450</v>
      </c>
      <c r="U174" s="129">
        <v>16800</v>
      </c>
      <c r="V174" s="129">
        <v>24694</v>
      </c>
      <c r="W174" s="129"/>
      <c r="X174" s="129"/>
      <c r="Y174" s="129"/>
      <c r="AA174" s="129"/>
      <c r="AB174" s="129"/>
      <c r="AC174" s="129"/>
      <c r="AD174" s="129"/>
      <c r="AE174" s="129"/>
      <c r="AF174" s="129">
        <v>-61944</v>
      </c>
      <c r="AG174" s="129"/>
      <c r="AH174" s="129"/>
    </row>
    <row r="175" spans="1:34" s="130" customFormat="1" ht="39.950000000000003" customHeight="1">
      <c r="A175" s="122">
        <v>1</v>
      </c>
      <c r="B175" s="122" t="s">
        <v>362</v>
      </c>
      <c r="C175" s="161" t="s">
        <v>328</v>
      </c>
      <c r="D175" s="162" t="s">
        <v>329</v>
      </c>
      <c r="E175" s="107">
        <v>0</v>
      </c>
      <c r="F175" s="95">
        <v>15</v>
      </c>
      <c r="G175" s="95">
        <f t="shared" si="47"/>
        <v>0</v>
      </c>
      <c r="H175" s="123"/>
      <c r="I175" s="95">
        <f t="shared" si="48"/>
        <v>0</v>
      </c>
      <c r="J175" s="133"/>
      <c r="K175" s="125">
        <f t="shared" si="49"/>
        <v>0</v>
      </c>
      <c r="L175" s="126">
        <f t="shared" si="50"/>
        <v>0</v>
      </c>
      <c r="M175" s="95">
        <f t="shared" si="51"/>
        <v>0</v>
      </c>
      <c r="N175" s="144">
        <v>0</v>
      </c>
      <c r="O175" s="128"/>
      <c r="P175" s="23">
        <f t="shared" si="39"/>
        <v>0</v>
      </c>
      <c r="Q175" s="129"/>
      <c r="R175" s="129"/>
      <c r="S175" s="129"/>
      <c r="T175" s="129"/>
      <c r="U175" s="129">
        <v>3352.5</v>
      </c>
      <c r="V175" s="129">
        <v>2222.46</v>
      </c>
      <c r="W175" s="129"/>
      <c r="X175" s="129"/>
      <c r="Y175" s="129"/>
      <c r="AA175" s="129"/>
      <c r="AB175" s="129"/>
      <c r="AC175" s="129"/>
      <c r="AD175" s="129"/>
      <c r="AE175" s="129"/>
      <c r="AF175" s="129">
        <v>-5574.96</v>
      </c>
      <c r="AG175" s="129"/>
      <c r="AH175" s="129"/>
    </row>
    <row r="176" spans="1:34" s="24" customFormat="1" ht="39.950000000000003" customHeight="1">
      <c r="A176" s="122">
        <v>1</v>
      </c>
      <c r="B176" s="122" t="s">
        <v>363</v>
      </c>
      <c r="C176" s="168" t="s">
        <v>364</v>
      </c>
      <c r="D176" s="162" t="s">
        <v>96</v>
      </c>
      <c r="E176" s="107">
        <v>3203.7</v>
      </c>
      <c r="F176" s="95">
        <v>77.83</v>
      </c>
      <c r="G176" s="95">
        <f t="shared" si="47"/>
        <v>249343.97</v>
      </c>
      <c r="H176" s="123">
        <f t="shared" ref="H176:H182" si="52">P176+J176</f>
        <v>3203.7000000000003</v>
      </c>
      <c r="I176" s="95">
        <f t="shared" si="48"/>
        <v>249343.97</v>
      </c>
      <c r="J176" s="143"/>
      <c r="K176" s="93">
        <f t="shared" si="49"/>
        <v>0</v>
      </c>
      <c r="L176" s="126">
        <f t="shared" si="50"/>
        <v>0</v>
      </c>
      <c r="M176" s="95">
        <f t="shared" si="51"/>
        <v>0</v>
      </c>
      <c r="N176" s="164">
        <f t="shared" ref="N176:N182" si="53">IF(G176=0,"",I176/G176)</f>
        <v>1</v>
      </c>
      <c r="O176" s="26"/>
      <c r="P176" s="23">
        <f t="shared" si="39"/>
        <v>3203.7000000000003</v>
      </c>
      <c r="Q176" s="23"/>
      <c r="R176" s="23"/>
      <c r="S176" s="23"/>
      <c r="T176" s="23">
        <v>371</v>
      </c>
      <c r="U176" s="23">
        <v>350</v>
      </c>
      <c r="V176" s="23">
        <v>1195.99</v>
      </c>
      <c r="W176" s="23">
        <v>-981.63</v>
      </c>
      <c r="X176" s="23"/>
      <c r="Y176" s="23"/>
      <c r="AA176" s="23"/>
      <c r="AB176" s="23"/>
      <c r="AC176" s="23"/>
      <c r="AD176" s="23"/>
      <c r="AE176" s="23"/>
      <c r="AF176" s="23">
        <v>2268.34</v>
      </c>
      <c r="AG176" s="23"/>
      <c r="AH176" s="23"/>
    </row>
    <row r="177" spans="1:34" s="24" customFormat="1" ht="64.5" customHeight="1">
      <c r="A177" s="122">
        <v>1</v>
      </c>
      <c r="B177" s="122" t="s">
        <v>365</v>
      </c>
      <c r="C177" s="169" t="s">
        <v>366</v>
      </c>
      <c r="D177" s="162" t="s">
        <v>96</v>
      </c>
      <c r="E177" s="170">
        <v>391.75</v>
      </c>
      <c r="F177" s="95">
        <v>512.13</v>
      </c>
      <c r="G177" s="95">
        <f t="shared" si="47"/>
        <v>200626.93</v>
      </c>
      <c r="H177" s="123">
        <f t="shared" si="52"/>
        <v>391.75</v>
      </c>
      <c r="I177" s="95">
        <f t="shared" si="48"/>
        <v>200626.93</v>
      </c>
      <c r="J177" s="143"/>
      <c r="K177" s="93">
        <f t="shared" si="49"/>
        <v>0</v>
      </c>
      <c r="L177" s="126">
        <f t="shared" si="50"/>
        <v>0</v>
      </c>
      <c r="M177" s="95">
        <f t="shared" si="51"/>
        <v>0</v>
      </c>
      <c r="N177" s="144">
        <f t="shared" si="53"/>
        <v>1</v>
      </c>
      <c r="O177" s="26"/>
      <c r="P177" s="23">
        <f t="shared" si="39"/>
        <v>391.75</v>
      </c>
      <c r="Q177" s="23"/>
      <c r="R177" s="23"/>
      <c r="S177" s="23">
        <v>71</v>
      </c>
      <c r="T177" s="23">
        <v>27.2</v>
      </c>
      <c r="U177" s="23">
        <v>27.2</v>
      </c>
      <c r="V177" s="23">
        <v>60.66</v>
      </c>
      <c r="W177" s="23">
        <v>98.19</v>
      </c>
      <c r="X177" s="23"/>
      <c r="Y177" s="23"/>
      <c r="AA177" s="23"/>
      <c r="AB177" s="23"/>
      <c r="AC177" s="23"/>
      <c r="AD177" s="23"/>
      <c r="AE177" s="23"/>
      <c r="AF177" s="23">
        <v>81.25</v>
      </c>
      <c r="AG177" s="23">
        <v>26.25</v>
      </c>
      <c r="AH177" s="23"/>
    </row>
    <row r="178" spans="1:34" s="24" customFormat="1" ht="72.75" customHeight="1">
      <c r="A178" s="122">
        <v>1</v>
      </c>
      <c r="B178" s="122" t="s">
        <v>367</v>
      </c>
      <c r="C178" s="169" t="s">
        <v>368</v>
      </c>
      <c r="D178" s="162" t="s">
        <v>96</v>
      </c>
      <c r="E178" s="170">
        <v>3471.5</v>
      </c>
      <c r="F178" s="95">
        <v>406.9</v>
      </c>
      <c r="G178" s="95">
        <f t="shared" si="47"/>
        <v>1412553.35</v>
      </c>
      <c r="H178" s="123">
        <f t="shared" si="52"/>
        <v>3471.5</v>
      </c>
      <c r="I178" s="95">
        <f t="shared" si="48"/>
        <v>1412553.35</v>
      </c>
      <c r="J178" s="101"/>
      <c r="K178" s="93">
        <f t="shared" si="49"/>
        <v>0</v>
      </c>
      <c r="L178" s="126">
        <f t="shared" si="50"/>
        <v>0</v>
      </c>
      <c r="M178" s="95">
        <f t="shared" si="51"/>
        <v>0</v>
      </c>
      <c r="N178" s="140">
        <f t="shared" si="53"/>
        <v>1</v>
      </c>
      <c r="O178" s="26"/>
      <c r="P178" s="23">
        <f t="shared" si="39"/>
        <v>3471.5</v>
      </c>
      <c r="Q178" s="23"/>
      <c r="R178" s="23"/>
      <c r="S178" s="23">
        <v>430</v>
      </c>
      <c r="T178" s="23">
        <v>202.5</v>
      </c>
      <c r="U178" s="23">
        <v>202.5</v>
      </c>
      <c r="V178" s="23">
        <v>485.35</v>
      </c>
      <c r="W178" s="23">
        <v>413.15</v>
      </c>
      <c r="X178" s="23"/>
      <c r="Y178" s="23"/>
      <c r="AA178" s="23"/>
      <c r="AB178" s="23"/>
      <c r="AC178" s="23"/>
      <c r="AD178" s="23"/>
      <c r="AE178" s="23"/>
      <c r="AF178" s="23">
        <v>1351.5</v>
      </c>
      <c r="AG178" s="23">
        <v>210</v>
      </c>
      <c r="AH178" s="23">
        <v>176.5</v>
      </c>
    </row>
    <row r="179" spans="1:34" s="24" customFormat="1" ht="78" customHeight="1">
      <c r="A179" s="122">
        <v>1</v>
      </c>
      <c r="B179" s="122" t="s">
        <v>369</v>
      </c>
      <c r="C179" s="171" t="s">
        <v>370</v>
      </c>
      <c r="D179" s="162" t="s">
        <v>74</v>
      </c>
      <c r="E179" s="170">
        <v>1476</v>
      </c>
      <c r="F179" s="95">
        <v>173.47</v>
      </c>
      <c r="G179" s="95">
        <f t="shared" si="47"/>
        <v>256041.72</v>
      </c>
      <c r="H179" s="123">
        <f t="shared" si="52"/>
        <v>1476</v>
      </c>
      <c r="I179" s="95">
        <f t="shared" si="48"/>
        <v>256041.72</v>
      </c>
      <c r="J179" s="101"/>
      <c r="K179" s="93">
        <f t="shared" si="49"/>
        <v>0</v>
      </c>
      <c r="L179" s="126">
        <f t="shared" si="50"/>
        <v>0</v>
      </c>
      <c r="M179" s="95">
        <f t="shared" si="51"/>
        <v>0</v>
      </c>
      <c r="N179" s="108">
        <f t="shared" si="53"/>
        <v>1</v>
      </c>
      <c r="O179" s="26"/>
      <c r="P179" s="23">
        <f t="shared" si="39"/>
        <v>1476</v>
      </c>
      <c r="Q179" s="23"/>
      <c r="R179" s="23"/>
      <c r="S179" s="23">
        <v>278.3</v>
      </c>
      <c r="T179" s="23">
        <v>108</v>
      </c>
      <c r="U179" s="23">
        <v>108</v>
      </c>
      <c r="V179" s="23">
        <v>184</v>
      </c>
      <c r="W179" s="23">
        <v>71.7</v>
      </c>
      <c r="X179" s="23"/>
      <c r="Y179" s="23"/>
      <c r="AA179" s="23"/>
      <c r="AB179" s="23">
        <v>364</v>
      </c>
      <c r="AC179" s="23"/>
      <c r="AD179" s="23"/>
      <c r="AE179" s="23"/>
      <c r="AF179" s="23">
        <v>254</v>
      </c>
      <c r="AG179" s="23">
        <v>48</v>
      </c>
      <c r="AH179" s="23">
        <v>60</v>
      </c>
    </row>
    <row r="180" spans="1:34" s="24" customFormat="1" ht="61.5" customHeight="1">
      <c r="A180" s="122">
        <v>1</v>
      </c>
      <c r="B180" s="122" t="s">
        <v>371</v>
      </c>
      <c r="C180" s="171" t="s">
        <v>372</v>
      </c>
      <c r="D180" s="162" t="s">
        <v>74</v>
      </c>
      <c r="E180" s="170">
        <v>8050</v>
      </c>
      <c r="F180" s="95">
        <v>9.65</v>
      </c>
      <c r="G180" s="95">
        <f t="shared" si="47"/>
        <v>77682.5</v>
      </c>
      <c r="H180" s="123">
        <f t="shared" si="52"/>
        <v>4869.5</v>
      </c>
      <c r="I180" s="95">
        <f t="shared" si="48"/>
        <v>46990.68</v>
      </c>
      <c r="J180" s="141"/>
      <c r="K180" s="93">
        <f t="shared" si="49"/>
        <v>0</v>
      </c>
      <c r="L180" s="126">
        <f t="shared" si="50"/>
        <v>3180.5</v>
      </c>
      <c r="M180" s="95">
        <f t="shared" si="51"/>
        <v>30691.82</v>
      </c>
      <c r="N180" s="140">
        <f t="shared" si="53"/>
        <v>0.60490689666269748</v>
      </c>
      <c r="O180" s="26"/>
      <c r="P180" s="23">
        <f t="shared" si="39"/>
        <v>4869.5</v>
      </c>
      <c r="Q180" s="23"/>
      <c r="R180" s="23"/>
      <c r="S180" s="23">
        <v>4025</v>
      </c>
      <c r="T180" s="23">
        <v>106</v>
      </c>
      <c r="U180" s="23">
        <v>106</v>
      </c>
      <c r="V180" s="23">
        <v>632.5</v>
      </c>
      <c r="W180" s="23"/>
      <c r="X180" s="23"/>
      <c r="Y180" s="23"/>
      <c r="AA180" s="23"/>
      <c r="AB180" s="23"/>
      <c r="AC180" s="23"/>
      <c r="AD180" s="23"/>
      <c r="AE180" s="23"/>
      <c r="AF180" s="23"/>
      <c r="AG180" s="23"/>
      <c r="AH180" s="23"/>
    </row>
    <row r="181" spans="1:34" s="24" customFormat="1" ht="39.950000000000003" customHeight="1">
      <c r="A181" s="87">
        <v>1</v>
      </c>
      <c r="B181" s="87" t="s">
        <v>373</v>
      </c>
      <c r="C181" s="169" t="s">
        <v>374</v>
      </c>
      <c r="D181" s="172" t="s">
        <v>74</v>
      </c>
      <c r="E181" s="170">
        <v>3700</v>
      </c>
      <c r="F181" s="95">
        <v>7.67</v>
      </c>
      <c r="G181" s="95">
        <f t="shared" si="47"/>
        <v>28379</v>
      </c>
      <c r="H181" s="123">
        <f t="shared" si="52"/>
        <v>254.49</v>
      </c>
      <c r="I181" s="95">
        <f t="shared" si="48"/>
        <v>1951.94</v>
      </c>
      <c r="J181" s="143"/>
      <c r="K181" s="93">
        <f t="shared" si="49"/>
        <v>0</v>
      </c>
      <c r="L181" s="126">
        <f t="shared" si="50"/>
        <v>3445.51</v>
      </c>
      <c r="M181" s="95">
        <f t="shared" si="51"/>
        <v>26427.06</v>
      </c>
      <c r="N181" s="144">
        <f t="shared" si="53"/>
        <v>6.8781140984530822E-2</v>
      </c>
      <c r="O181" s="26"/>
      <c r="P181" s="23">
        <f t="shared" si="39"/>
        <v>254.49</v>
      </c>
      <c r="Q181" s="23"/>
      <c r="R181" s="23"/>
      <c r="S181" s="23"/>
      <c r="T181" s="23">
        <v>212</v>
      </c>
      <c r="U181" s="23">
        <v>212</v>
      </c>
      <c r="V181" s="23">
        <v>-611.5</v>
      </c>
      <c r="W181" s="23">
        <v>187.5</v>
      </c>
      <c r="X181" s="23"/>
      <c r="Y181" s="23"/>
      <c r="AA181" s="23"/>
      <c r="AB181" s="23"/>
      <c r="AC181" s="23"/>
      <c r="AD181" s="23"/>
      <c r="AE181" s="23"/>
      <c r="AF181" s="23">
        <v>0</v>
      </c>
      <c r="AG181" s="23">
        <v>254.49</v>
      </c>
      <c r="AH181" s="23"/>
    </row>
    <row r="182" spans="1:34" s="24" customFormat="1" ht="39.950000000000003" customHeight="1">
      <c r="A182" s="87">
        <v>1</v>
      </c>
      <c r="B182" s="87" t="s">
        <v>375</v>
      </c>
      <c r="C182" s="86" t="s">
        <v>349</v>
      </c>
      <c r="D182" s="87" t="s">
        <v>323</v>
      </c>
      <c r="E182" s="97">
        <v>15894.18</v>
      </c>
      <c r="F182" s="95">
        <v>3.75</v>
      </c>
      <c r="G182" s="95">
        <f t="shared" si="47"/>
        <v>59603.18</v>
      </c>
      <c r="H182" s="123">
        <f t="shared" si="52"/>
        <v>15894.18</v>
      </c>
      <c r="I182" s="95">
        <f t="shared" si="48"/>
        <v>59603.18</v>
      </c>
      <c r="J182" s="143"/>
      <c r="K182" s="93">
        <f t="shared" si="49"/>
        <v>0</v>
      </c>
      <c r="L182" s="126">
        <f t="shared" si="50"/>
        <v>0</v>
      </c>
      <c r="M182" s="95">
        <f t="shared" si="51"/>
        <v>0</v>
      </c>
      <c r="N182" s="96">
        <f t="shared" si="53"/>
        <v>1</v>
      </c>
      <c r="O182" s="26"/>
      <c r="P182" s="23">
        <f t="shared" si="39"/>
        <v>15894.18</v>
      </c>
      <c r="Q182" s="23"/>
      <c r="R182" s="23"/>
      <c r="S182" s="23"/>
      <c r="T182" s="23">
        <v>2120</v>
      </c>
      <c r="U182" s="23">
        <v>2120</v>
      </c>
      <c r="V182" s="23">
        <v>2724.36</v>
      </c>
      <c r="W182" s="23">
        <v>1832.22</v>
      </c>
      <c r="X182" s="23">
        <v>1686.56</v>
      </c>
      <c r="Y182" s="23"/>
      <c r="AA182" s="23"/>
      <c r="AB182" s="23">
        <v>1448.84</v>
      </c>
      <c r="AC182" s="23"/>
      <c r="AD182" s="23"/>
      <c r="AE182" s="23"/>
      <c r="AF182" s="23">
        <v>3962.2</v>
      </c>
      <c r="AG182" s="23"/>
      <c r="AH182" s="23"/>
    </row>
    <row r="183" spans="1:34" s="130" customFormat="1" ht="39.950000000000003" customHeight="1">
      <c r="A183" s="87">
        <v>1</v>
      </c>
      <c r="B183" s="87" t="s">
        <v>376</v>
      </c>
      <c r="C183" s="86" t="s">
        <v>351</v>
      </c>
      <c r="D183" s="87" t="s">
        <v>326</v>
      </c>
      <c r="E183" s="97">
        <v>0</v>
      </c>
      <c r="F183" s="95">
        <v>0.77</v>
      </c>
      <c r="G183" s="95">
        <f t="shared" si="47"/>
        <v>0</v>
      </c>
      <c r="H183" s="123"/>
      <c r="I183" s="95">
        <f t="shared" si="48"/>
        <v>0</v>
      </c>
      <c r="J183" s="133"/>
      <c r="K183" s="125">
        <f t="shared" si="49"/>
        <v>0</v>
      </c>
      <c r="L183" s="126">
        <f t="shared" si="50"/>
        <v>0</v>
      </c>
      <c r="M183" s="95">
        <f t="shared" si="51"/>
        <v>0</v>
      </c>
      <c r="N183" s="144">
        <v>0</v>
      </c>
      <c r="O183" s="128"/>
      <c r="P183" s="23">
        <f t="shared" si="39"/>
        <v>0</v>
      </c>
      <c r="Q183" s="129"/>
      <c r="R183" s="129"/>
      <c r="S183" s="129"/>
      <c r="T183" s="129">
        <v>42400</v>
      </c>
      <c r="U183" s="129">
        <v>42400</v>
      </c>
      <c r="V183" s="129">
        <f>54487.2+0.12</f>
        <v>54487.32</v>
      </c>
      <c r="W183" s="129"/>
      <c r="X183" s="129"/>
      <c r="Y183" s="129"/>
      <c r="AA183" s="129"/>
      <c r="AB183" s="129"/>
      <c r="AC183" s="129"/>
      <c r="AD183" s="129"/>
      <c r="AE183" s="129"/>
      <c r="AF183" s="129">
        <v>-139287.32</v>
      </c>
      <c r="AG183" s="129"/>
      <c r="AH183" s="129"/>
    </row>
    <row r="184" spans="1:34" s="24" customFormat="1" ht="39.950000000000003" customHeight="1">
      <c r="A184" s="87">
        <v>1</v>
      </c>
      <c r="B184" s="87" t="s">
        <v>377</v>
      </c>
      <c r="C184" s="86" t="s">
        <v>353</v>
      </c>
      <c r="D184" s="87" t="s">
        <v>323</v>
      </c>
      <c r="E184" s="97">
        <v>11931.98</v>
      </c>
      <c r="F184" s="95">
        <v>2.65</v>
      </c>
      <c r="G184" s="95">
        <f t="shared" si="47"/>
        <v>31619.75</v>
      </c>
      <c r="H184" s="123">
        <f>P184+J184</f>
        <v>8106.1999999999989</v>
      </c>
      <c r="I184" s="95">
        <f t="shared" si="48"/>
        <v>21481.43</v>
      </c>
      <c r="J184" s="152">
        <v>896.99</v>
      </c>
      <c r="K184" s="93">
        <f t="shared" si="49"/>
        <v>2377.02</v>
      </c>
      <c r="L184" s="126">
        <f t="shared" si="50"/>
        <v>3825.7800000000007</v>
      </c>
      <c r="M184" s="95">
        <f t="shared" si="51"/>
        <v>10138.32</v>
      </c>
      <c r="N184" s="144">
        <f>IF(G184=0,"",I184/G184)</f>
        <v>0.67936748393013857</v>
      </c>
      <c r="O184" s="26"/>
      <c r="P184" s="23">
        <f t="shared" si="39"/>
        <v>7209.2099999999991</v>
      </c>
      <c r="Q184" s="23"/>
      <c r="R184" s="23"/>
      <c r="S184" s="23"/>
      <c r="T184" s="23">
        <v>2120</v>
      </c>
      <c r="U184" s="23">
        <v>2120</v>
      </c>
      <c r="V184" s="23">
        <v>1763.4</v>
      </c>
      <c r="W184" s="23"/>
      <c r="X184" s="23"/>
      <c r="Y184" s="23"/>
      <c r="AA184" s="23"/>
      <c r="AB184" s="23"/>
      <c r="AC184" s="23"/>
      <c r="AD184" s="23"/>
      <c r="AE184" s="23"/>
      <c r="AF184" s="23">
        <v>1205.81</v>
      </c>
      <c r="AG184" s="23"/>
      <c r="AH184" s="23"/>
    </row>
    <row r="185" spans="1:34" s="24" customFormat="1" ht="39.950000000000003" customHeight="1">
      <c r="A185" s="4" t="s">
        <v>378</v>
      </c>
      <c r="B185" s="4"/>
      <c r="C185" s="4"/>
      <c r="D185" s="4"/>
      <c r="E185" s="4"/>
      <c r="F185" s="4"/>
      <c r="G185" s="99">
        <f>SUM(G173:G184)</f>
        <v>2408710.3800000004</v>
      </c>
      <c r="H185" s="100"/>
      <c r="I185" s="99">
        <f>SUM(I173:I184)</f>
        <v>2299308.4600000004</v>
      </c>
      <c r="J185" s="101"/>
      <c r="K185" s="99">
        <f>SUM(K173:K184)</f>
        <v>10523</v>
      </c>
      <c r="L185" s="102"/>
      <c r="M185" s="99">
        <f>SUM(M173:M184)</f>
        <v>109401.92000000001</v>
      </c>
      <c r="N185" s="117">
        <f>IF(G185=0,"",I185/G185)</f>
        <v>0.95458070803846495</v>
      </c>
      <c r="O185" s="26"/>
      <c r="P185" s="23">
        <f t="shared" si="39"/>
        <v>0</v>
      </c>
      <c r="Q185" s="23"/>
      <c r="R185" s="23"/>
      <c r="S185" s="23"/>
      <c r="T185" s="23"/>
      <c r="U185" s="23"/>
      <c r="V185" s="23"/>
      <c r="W185" s="23"/>
      <c r="X185" s="23"/>
      <c r="Y185" s="23"/>
      <c r="AA185" s="23"/>
      <c r="AB185" s="23"/>
      <c r="AC185" s="23"/>
      <c r="AD185" s="23"/>
      <c r="AE185" s="23"/>
      <c r="AF185" s="23"/>
      <c r="AG185" s="23"/>
      <c r="AH185" s="23"/>
    </row>
    <row r="186" spans="1:34" s="24" customFormat="1" ht="39.950000000000003" customHeight="1">
      <c r="A186" s="84">
        <v>1</v>
      </c>
      <c r="B186" s="84" t="s">
        <v>379</v>
      </c>
      <c r="C186" s="104" t="s">
        <v>380</v>
      </c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6"/>
      <c r="O186" s="26"/>
      <c r="P186" s="23">
        <f t="shared" si="39"/>
        <v>0</v>
      </c>
      <c r="Q186" s="23"/>
      <c r="R186" s="23"/>
      <c r="S186" s="23"/>
      <c r="T186" s="23"/>
      <c r="U186" s="23"/>
      <c r="V186" s="23"/>
      <c r="W186" s="23"/>
      <c r="X186" s="23"/>
      <c r="Y186" s="23"/>
      <c r="AA186" s="23"/>
      <c r="AB186" s="23"/>
      <c r="AC186" s="23"/>
      <c r="AD186" s="23"/>
      <c r="AE186" s="23"/>
      <c r="AF186" s="23"/>
      <c r="AG186" s="23"/>
      <c r="AH186" s="23"/>
    </row>
    <row r="187" spans="1:34" s="24" customFormat="1" ht="39.950000000000003" customHeight="1">
      <c r="A187" s="84"/>
      <c r="B187" s="84"/>
      <c r="C187" s="104" t="s">
        <v>381</v>
      </c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6"/>
      <c r="O187" s="26"/>
      <c r="P187" s="23">
        <f t="shared" si="39"/>
        <v>0</v>
      </c>
      <c r="Q187" s="23"/>
      <c r="R187" s="23"/>
      <c r="S187" s="23"/>
      <c r="T187" s="23"/>
      <c r="U187" s="23"/>
      <c r="V187" s="23"/>
      <c r="W187" s="23"/>
      <c r="X187" s="23"/>
      <c r="Y187" s="23"/>
      <c r="AA187" s="23"/>
      <c r="AB187" s="23"/>
      <c r="AC187" s="23"/>
      <c r="AD187" s="23"/>
      <c r="AE187" s="23"/>
      <c r="AF187" s="23"/>
      <c r="AG187" s="23"/>
      <c r="AH187" s="23"/>
    </row>
    <row r="188" spans="1:34" s="24" customFormat="1" ht="39.950000000000003" customHeight="1">
      <c r="A188" s="85">
        <v>1</v>
      </c>
      <c r="B188" s="85" t="s">
        <v>382</v>
      </c>
      <c r="C188" s="111" t="s">
        <v>383</v>
      </c>
      <c r="D188" s="87" t="s">
        <v>74</v>
      </c>
      <c r="E188" s="88">
        <v>7200</v>
      </c>
      <c r="F188" s="89">
        <v>17.190000000000001</v>
      </c>
      <c r="G188" s="95">
        <f>ROUND(E188*F188,2)</f>
        <v>123768</v>
      </c>
      <c r="H188" s="91">
        <f>P188+J188</f>
        <v>0</v>
      </c>
      <c r="I188" s="95">
        <f t="shared" ref="I188:I212" si="54">ROUND(H188*F188,2)</f>
        <v>0</v>
      </c>
      <c r="J188" s="101"/>
      <c r="K188" s="93">
        <f t="shared" ref="K188:K229" si="55">ROUND(J188*F188,2)</f>
        <v>0</v>
      </c>
      <c r="L188" s="94">
        <f>E188-H188</f>
        <v>7200</v>
      </c>
      <c r="M188" s="95">
        <f t="shared" ref="M188:M212" si="56">ROUND(G188-I188,2)</f>
        <v>123768</v>
      </c>
      <c r="N188" s="96">
        <f>IF(G188=0,"",I188/G188)</f>
        <v>0</v>
      </c>
      <c r="O188" s="26"/>
      <c r="P188" s="23">
        <f t="shared" si="39"/>
        <v>0</v>
      </c>
      <c r="Q188" s="23"/>
      <c r="R188" s="23"/>
      <c r="S188" s="23"/>
      <c r="T188" s="23"/>
      <c r="U188" s="23"/>
      <c r="V188" s="23"/>
      <c r="W188" s="23"/>
      <c r="X188" s="23"/>
      <c r="Y188" s="23"/>
      <c r="AA188" s="23"/>
      <c r="AB188" s="23"/>
      <c r="AC188" s="23"/>
      <c r="AD188" s="23"/>
      <c r="AE188" s="23"/>
      <c r="AF188" s="23"/>
      <c r="AG188" s="23"/>
      <c r="AH188" s="23"/>
    </row>
    <row r="189" spans="1:34" s="24" customFormat="1" ht="39.950000000000003" customHeight="1">
      <c r="A189" s="85">
        <v>1</v>
      </c>
      <c r="B189" s="85" t="s">
        <v>384</v>
      </c>
      <c r="C189" s="111" t="s">
        <v>385</v>
      </c>
      <c r="D189" s="87" t="s">
        <v>74</v>
      </c>
      <c r="E189" s="88">
        <v>244</v>
      </c>
      <c r="F189" s="89">
        <v>36.270000000000003</v>
      </c>
      <c r="G189" s="90">
        <f>E189*F189</f>
        <v>8849.880000000001</v>
      </c>
      <c r="H189" s="91">
        <f>P189+J189</f>
        <v>0</v>
      </c>
      <c r="I189" s="95">
        <f t="shared" si="54"/>
        <v>0</v>
      </c>
      <c r="J189" s="101"/>
      <c r="K189" s="110">
        <f t="shared" si="55"/>
        <v>0</v>
      </c>
      <c r="L189" s="94">
        <f>E189-H189</f>
        <v>244</v>
      </c>
      <c r="M189" s="95">
        <f t="shared" si="56"/>
        <v>8849.8799999999992</v>
      </c>
      <c r="N189" s="96">
        <f>IF(G189=0,"",I189/G189)</f>
        <v>0</v>
      </c>
      <c r="O189" s="26"/>
      <c r="P189" s="23">
        <f t="shared" si="39"/>
        <v>0</v>
      </c>
      <c r="Q189" s="23"/>
      <c r="R189" s="23"/>
      <c r="S189" s="23"/>
      <c r="T189" s="23"/>
      <c r="U189" s="23"/>
      <c r="V189" s="23"/>
      <c r="W189" s="23"/>
      <c r="X189" s="23"/>
      <c r="Y189" s="23"/>
      <c r="AA189" s="23"/>
      <c r="AB189" s="23"/>
      <c r="AC189" s="23"/>
      <c r="AD189" s="23"/>
      <c r="AE189" s="23"/>
      <c r="AF189" s="23"/>
      <c r="AG189" s="23"/>
      <c r="AH189" s="23"/>
    </row>
    <row r="190" spans="1:34" s="24" customFormat="1" ht="39.950000000000003" customHeight="1">
      <c r="A190" s="85">
        <v>1</v>
      </c>
      <c r="B190" s="85" t="s">
        <v>386</v>
      </c>
      <c r="C190" s="111" t="s">
        <v>387</v>
      </c>
      <c r="D190" s="87" t="s">
        <v>74</v>
      </c>
      <c r="E190" s="88">
        <v>123</v>
      </c>
      <c r="F190" s="89">
        <v>36.24</v>
      </c>
      <c r="G190" s="90">
        <f>E190*F190</f>
        <v>4457.5200000000004</v>
      </c>
      <c r="H190" s="91">
        <f>P190+J190</f>
        <v>0</v>
      </c>
      <c r="I190" s="95">
        <f t="shared" si="54"/>
        <v>0</v>
      </c>
      <c r="J190" s="101"/>
      <c r="K190" s="110">
        <f t="shared" si="55"/>
        <v>0</v>
      </c>
      <c r="L190" s="94">
        <f>E190-H190</f>
        <v>123</v>
      </c>
      <c r="M190" s="95">
        <f t="shared" si="56"/>
        <v>4457.5200000000004</v>
      </c>
      <c r="N190" s="96">
        <f>IF(G190=0,"",I190/G190)</f>
        <v>0</v>
      </c>
      <c r="O190" s="26"/>
      <c r="P190" s="23">
        <f t="shared" si="39"/>
        <v>0</v>
      </c>
      <c r="Q190" s="23"/>
      <c r="R190" s="23"/>
      <c r="S190" s="23"/>
      <c r="T190" s="23"/>
      <c r="U190" s="23"/>
      <c r="V190" s="23"/>
      <c r="W190" s="23"/>
      <c r="X190" s="23"/>
      <c r="Y190" s="23"/>
      <c r="AA190" s="23"/>
      <c r="AB190" s="23"/>
      <c r="AC190" s="23"/>
      <c r="AD190" s="23"/>
      <c r="AE190" s="23"/>
      <c r="AF190" s="23"/>
      <c r="AG190" s="23"/>
      <c r="AH190" s="23"/>
    </row>
    <row r="191" spans="1:34" s="24" customFormat="1" ht="39.950000000000003" customHeight="1">
      <c r="A191" s="85">
        <v>1</v>
      </c>
      <c r="B191" s="85" t="s">
        <v>388</v>
      </c>
      <c r="C191" s="111" t="s">
        <v>389</v>
      </c>
      <c r="D191" s="67" t="s">
        <v>390</v>
      </c>
      <c r="E191" s="88">
        <v>748</v>
      </c>
      <c r="F191" s="89">
        <v>34.97</v>
      </c>
      <c r="G191" s="90">
        <f>E191*F191</f>
        <v>26157.559999999998</v>
      </c>
      <c r="H191" s="91">
        <f>P191+J191</f>
        <v>0</v>
      </c>
      <c r="I191" s="95">
        <f t="shared" si="54"/>
        <v>0</v>
      </c>
      <c r="J191" s="101"/>
      <c r="K191" s="110">
        <f t="shared" si="55"/>
        <v>0</v>
      </c>
      <c r="L191" s="94">
        <f>E191-H191</f>
        <v>748</v>
      </c>
      <c r="M191" s="95">
        <f t="shared" si="56"/>
        <v>26157.56</v>
      </c>
      <c r="N191" s="96">
        <f>IF(G191=0,"",I191/G191)</f>
        <v>0</v>
      </c>
      <c r="O191" s="26"/>
      <c r="P191" s="23">
        <f t="shared" si="39"/>
        <v>0</v>
      </c>
      <c r="Q191" s="23"/>
      <c r="R191" s="23"/>
      <c r="S191" s="23"/>
      <c r="T191" s="23"/>
      <c r="U191" s="23"/>
      <c r="V191" s="23"/>
      <c r="W191" s="23"/>
      <c r="X191" s="23"/>
      <c r="Y191" s="23"/>
      <c r="AA191" s="23"/>
      <c r="AB191" s="23"/>
      <c r="AC191" s="23"/>
      <c r="AD191" s="23"/>
      <c r="AE191" s="23"/>
      <c r="AF191" s="23"/>
      <c r="AG191" s="23"/>
      <c r="AH191" s="23"/>
    </row>
    <row r="192" spans="1:34" s="24" customFormat="1" ht="39.950000000000003" customHeight="1">
      <c r="A192" s="85">
        <v>1</v>
      </c>
      <c r="B192" s="85" t="s">
        <v>391</v>
      </c>
      <c r="C192" s="111" t="s">
        <v>392</v>
      </c>
      <c r="D192" s="67" t="s">
        <v>390</v>
      </c>
      <c r="E192" s="88">
        <v>16</v>
      </c>
      <c r="F192" s="89">
        <v>40.01</v>
      </c>
      <c r="G192" s="90">
        <f>E192*F192</f>
        <v>640.16</v>
      </c>
      <c r="H192" s="91">
        <f>P192+J192</f>
        <v>0</v>
      </c>
      <c r="I192" s="95">
        <f t="shared" si="54"/>
        <v>0</v>
      </c>
      <c r="J192" s="101"/>
      <c r="K192" s="110">
        <f t="shared" si="55"/>
        <v>0</v>
      </c>
      <c r="L192" s="94">
        <f>E192-H192</f>
        <v>16</v>
      </c>
      <c r="M192" s="95">
        <f t="shared" si="56"/>
        <v>640.16</v>
      </c>
      <c r="N192" s="96">
        <f>IF(G192=0,"",I192/G192)</f>
        <v>0</v>
      </c>
      <c r="O192" s="26"/>
      <c r="P192" s="23">
        <f t="shared" si="39"/>
        <v>0</v>
      </c>
      <c r="Q192" s="23"/>
      <c r="R192" s="23"/>
      <c r="S192" s="23"/>
      <c r="T192" s="23"/>
      <c r="U192" s="23"/>
      <c r="V192" s="23"/>
      <c r="W192" s="23"/>
      <c r="X192" s="23"/>
      <c r="Y192" s="23"/>
      <c r="AA192" s="23"/>
      <c r="AB192" s="23"/>
      <c r="AC192" s="23"/>
      <c r="AD192" s="23"/>
      <c r="AE192" s="23"/>
      <c r="AF192" s="23"/>
      <c r="AG192" s="23"/>
      <c r="AH192" s="23"/>
    </row>
    <row r="193" spans="1:34" s="24" customFormat="1" ht="39.950000000000003" customHeight="1">
      <c r="A193" s="84"/>
      <c r="B193" s="84"/>
      <c r="C193" s="104" t="s">
        <v>393</v>
      </c>
      <c r="D193" s="105"/>
      <c r="E193" s="105"/>
      <c r="F193" s="105"/>
      <c r="G193" s="105"/>
      <c r="H193" s="105"/>
      <c r="I193" s="95">
        <f t="shared" si="54"/>
        <v>0</v>
      </c>
      <c r="J193" s="105"/>
      <c r="K193" s="105">
        <f t="shared" si="55"/>
        <v>0</v>
      </c>
      <c r="L193" s="105"/>
      <c r="M193" s="105">
        <f t="shared" si="56"/>
        <v>0</v>
      </c>
      <c r="N193" s="106"/>
      <c r="O193" s="26"/>
      <c r="P193" s="23">
        <f t="shared" si="39"/>
        <v>0</v>
      </c>
      <c r="Q193" s="23"/>
      <c r="R193" s="23"/>
      <c r="S193" s="23"/>
      <c r="T193" s="23"/>
      <c r="U193" s="23"/>
      <c r="V193" s="23"/>
      <c r="W193" s="23"/>
      <c r="X193" s="23"/>
      <c r="Y193" s="23"/>
      <c r="AA193" s="23"/>
      <c r="AB193" s="23"/>
      <c r="AC193" s="23"/>
      <c r="AD193" s="23"/>
      <c r="AE193" s="23"/>
      <c r="AF193" s="23"/>
      <c r="AG193" s="23"/>
      <c r="AH193" s="23"/>
    </row>
    <row r="194" spans="1:34" s="24" customFormat="1" ht="39.950000000000003" customHeight="1">
      <c r="A194" s="85">
        <v>1</v>
      </c>
      <c r="B194" s="85" t="s">
        <v>394</v>
      </c>
      <c r="C194" s="173" t="s">
        <v>395</v>
      </c>
      <c r="D194" s="67" t="s">
        <v>48</v>
      </c>
      <c r="E194" s="88">
        <v>88</v>
      </c>
      <c r="F194" s="113">
        <v>84.79</v>
      </c>
      <c r="G194" s="90">
        <f t="shared" ref="G194:G204" si="57">E194*F194</f>
        <v>7461.52</v>
      </c>
      <c r="H194" s="91">
        <f t="shared" ref="H194:H204" si="58">P194+J194</f>
        <v>0</v>
      </c>
      <c r="I194" s="95">
        <f t="shared" si="54"/>
        <v>0</v>
      </c>
      <c r="J194" s="101"/>
      <c r="K194" s="110">
        <f t="shared" si="55"/>
        <v>0</v>
      </c>
      <c r="L194" s="94">
        <f t="shared" ref="L194:L204" si="59">E194-H194</f>
        <v>88</v>
      </c>
      <c r="M194" s="90">
        <f t="shared" si="56"/>
        <v>7461.52</v>
      </c>
      <c r="N194" s="96">
        <f t="shared" ref="N194:N204" si="60">IF(G194=0,"",I194/G194)</f>
        <v>0</v>
      </c>
      <c r="O194" s="26"/>
      <c r="P194" s="23">
        <f t="shared" si="39"/>
        <v>0</v>
      </c>
      <c r="Q194" s="23"/>
      <c r="R194" s="23"/>
      <c r="S194" s="23"/>
      <c r="T194" s="23"/>
      <c r="U194" s="23"/>
      <c r="V194" s="23"/>
      <c r="W194" s="23"/>
      <c r="X194" s="23"/>
      <c r="Y194" s="23"/>
      <c r="AA194" s="23"/>
      <c r="AB194" s="23"/>
      <c r="AC194" s="23"/>
      <c r="AD194" s="23"/>
      <c r="AE194" s="23"/>
      <c r="AF194" s="23"/>
      <c r="AG194" s="23"/>
      <c r="AH194" s="23"/>
    </row>
    <row r="195" spans="1:34" s="24" customFormat="1" ht="55.5" customHeight="1">
      <c r="A195" s="85">
        <v>1</v>
      </c>
      <c r="B195" s="85" t="s">
        <v>396</v>
      </c>
      <c r="C195" s="174" t="s">
        <v>397</v>
      </c>
      <c r="D195" s="87" t="s">
        <v>390</v>
      </c>
      <c r="E195" s="97">
        <v>2</v>
      </c>
      <c r="F195" s="89">
        <v>382</v>
      </c>
      <c r="G195" s="90">
        <f t="shared" si="57"/>
        <v>764</v>
      </c>
      <c r="H195" s="91">
        <f t="shared" si="58"/>
        <v>0</v>
      </c>
      <c r="I195" s="95">
        <f t="shared" si="54"/>
        <v>0</v>
      </c>
      <c r="J195" s="101"/>
      <c r="K195" s="110">
        <f t="shared" si="55"/>
        <v>0</v>
      </c>
      <c r="L195" s="94">
        <f t="shared" si="59"/>
        <v>2</v>
      </c>
      <c r="M195" s="90">
        <f t="shared" si="56"/>
        <v>764</v>
      </c>
      <c r="N195" s="96">
        <f t="shared" si="60"/>
        <v>0</v>
      </c>
      <c r="O195" s="26"/>
      <c r="P195" s="23">
        <f t="shared" si="39"/>
        <v>0</v>
      </c>
      <c r="Q195" s="23"/>
      <c r="R195" s="23"/>
      <c r="S195" s="23"/>
      <c r="T195" s="23"/>
      <c r="U195" s="23"/>
      <c r="V195" s="23"/>
      <c r="W195" s="23"/>
      <c r="X195" s="23"/>
      <c r="Y195" s="23"/>
      <c r="AA195" s="23"/>
      <c r="AB195" s="23"/>
      <c r="AC195" s="23"/>
      <c r="AD195" s="23"/>
      <c r="AE195" s="23"/>
      <c r="AF195" s="23"/>
      <c r="AG195" s="23"/>
      <c r="AH195" s="23"/>
    </row>
    <row r="196" spans="1:34" s="24" customFormat="1" ht="39.950000000000003" customHeight="1">
      <c r="A196" s="85">
        <v>1</v>
      </c>
      <c r="B196" s="85" t="s">
        <v>398</v>
      </c>
      <c r="C196" s="174" t="s">
        <v>399</v>
      </c>
      <c r="D196" s="87" t="s">
        <v>390</v>
      </c>
      <c r="E196" s="97">
        <v>4</v>
      </c>
      <c r="F196" s="89">
        <v>630</v>
      </c>
      <c r="G196" s="90">
        <f t="shared" si="57"/>
        <v>2520</v>
      </c>
      <c r="H196" s="91">
        <f t="shared" si="58"/>
        <v>0</v>
      </c>
      <c r="I196" s="95">
        <f t="shared" si="54"/>
        <v>0</v>
      </c>
      <c r="J196" s="101"/>
      <c r="K196" s="110">
        <f t="shared" si="55"/>
        <v>0</v>
      </c>
      <c r="L196" s="94">
        <f t="shared" si="59"/>
        <v>4</v>
      </c>
      <c r="M196" s="90">
        <f t="shared" si="56"/>
        <v>2520</v>
      </c>
      <c r="N196" s="96">
        <f t="shared" si="60"/>
        <v>0</v>
      </c>
      <c r="O196" s="26"/>
      <c r="P196" s="23">
        <f t="shared" si="39"/>
        <v>0</v>
      </c>
      <c r="Q196" s="23"/>
      <c r="R196" s="23"/>
      <c r="S196" s="23"/>
      <c r="T196" s="23"/>
      <c r="U196" s="23"/>
      <c r="V196" s="23"/>
      <c r="W196" s="23"/>
      <c r="X196" s="23"/>
      <c r="Y196" s="23"/>
      <c r="AA196" s="23"/>
      <c r="AB196" s="23"/>
      <c r="AC196" s="23"/>
      <c r="AD196" s="23"/>
      <c r="AE196" s="23"/>
      <c r="AF196" s="23"/>
      <c r="AG196" s="23"/>
      <c r="AH196" s="23"/>
    </row>
    <row r="197" spans="1:34" s="24" customFormat="1" ht="70.5" customHeight="1">
      <c r="A197" s="85">
        <v>1</v>
      </c>
      <c r="B197" s="85" t="s">
        <v>400</v>
      </c>
      <c r="C197" s="174" t="s">
        <v>401</v>
      </c>
      <c r="D197" s="87" t="s">
        <v>390</v>
      </c>
      <c r="E197" s="97">
        <v>12</v>
      </c>
      <c r="F197" s="89">
        <v>594</v>
      </c>
      <c r="G197" s="90">
        <f t="shared" si="57"/>
        <v>7128</v>
      </c>
      <c r="H197" s="91">
        <f t="shared" si="58"/>
        <v>0</v>
      </c>
      <c r="I197" s="95">
        <f t="shared" si="54"/>
        <v>0</v>
      </c>
      <c r="J197" s="101"/>
      <c r="K197" s="110">
        <f t="shared" si="55"/>
        <v>0</v>
      </c>
      <c r="L197" s="94">
        <f t="shared" si="59"/>
        <v>12</v>
      </c>
      <c r="M197" s="90">
        <f t="shared" si="56"/>
        <v>7128</v>
      </c>
      <c r="N197" s="96">
        <f t="shared" si="60"/>
        <v>0</v>
      </c>
      <c r="O197" s="26"/>
      <c r="P197" s="23">
        <f t="shared" si="39"/>
        <v>0</v>
      </c>
      <c r="Q197" s="23"/>
      <c r="R197" s="23"/>
      <c r="S197" s="23"/>
      <c r="T197" s="23"/>
      <c r="U197" s="23"/>
      <c r="V197" s="23"/>
      <c r="W197" s="23"/>
      <c r="X197" s="23"/>
      <c r="Y197" s="23"/>
      <c r="AA197" s="23"/>
      <c r="AB197" s="23"/>
      <c r="AC197" s="23"/>
      <c r="AD197" s="23"/>
      <c r="AE197" s="23"/>
      <c r="AF197" s="23"/>
      <c r="AG197" s="23"/>
      <c r="AH197" s="23"/>
    </row>
    <row r="198" spans="1:34" s="24" customFormat="1" ht="51.75" customHeight="1">
      <c r="A198" s="67">
        <v>1</v>
      </c>
      <c r="B198" s="67" t="s">
        <v>402</v>
      </c>
      <c r="C198" s="174" t="s">
        <v>403</v>
      </c>
      <c r="D198" s="87" t="s">
        <v>390</v>
      </c>
      <c r="E198" s="97">
        <v>9</v>
      </c>
      <c r="F198" s="90">
        <v>810</v>
      </c>
      <c r="G198" s="90">
        <f t="shared" si="57"/>
        <v>7290</v>
      </c>
      <c r="H198" s="91">
        <f t="shared" si="58"/>
        <v>0</v>
      </c>
      <c r="I198" s="95">
        <f t="shared" si="54"/>
        <v>0</v>
      </c>
      <c r="J198" s="101"/>
      <c r="K198" s="110">
        <f t="shared" si="55"/>
        <v>0</v>
      </c>
      <c r="L198" s="94">
        <f t="shared" si="59"/>
        <v>9</v>
      </c>
      <c r="M198" s="90">
        <f t="shared" si="56"/>
        <v>7290</v>
      </c>
      <c r="N198" s="96">
        <f t="shared" si="60"/>
        <v>0</v>
      </c>
      <c r="O198" s="26"/>
      <c r="P198" s="23">
        <f t="shared" si="39"/>
        <v>0</v>
      </c>
      <c r="Q198" s="23"/>
      <c r="R198" s="23"/>
      <c r="S198" s="23"/>
      <c r="T198" s="23"/>
      <c r="U198" s="23"/>
      <c r="V198" s="23"/>
      <c r="W198" s="23"/>
      <c r="X198" s="23"/>
      <c r="Y198" s="23"/>
      <c r="AA198" s="23"/>
      <c r="AB198" s="23"/>
      <c r="AC198" s="23"/>
      <c r="AD198" s="23"/>
      <c r="AE198" s="23"/>
      <c r="AF198" s="23"/>
      <c r="AG198" s="23"/>
      <c r="AH198" s="23"/>
    </row>
    <row r="199" spans="1:34" s="24" customFormat="1" ht="39.950000000000003" customHeight="1">
      <c r="A199" s="67">
        <v>1</v>
      </c>
      <c r="B199" s="67" t="s">
        <v>404</v>
      </c>
      <c r="C199" s="174" t="s">
        <v>405</v>
      </c>
      <c r="D199" s="87" t="s">
        <v>390</v>
      </c>
      <c r="E199" s="97">
        <v>9</v>
      </c>
      <c r="F199" s="90">
        <v>612</v>
      </c>
      <c r="G199" s="90">
        <f t="shared" si="57"/>
        <v>5508</v>
      </c>
      <c r="H199" s="91">
        <f t="shared" si="58"/>
        <v>0</v>
      </c>
      <c r="I199" s="95">
        <f t="shared" si="54"/>
        <v>0</v>
      </c>
      <c r="J199" s="101"/>
      <c r="K199" s="110">
        <f t="shared" si="55"/>
        <v>0</v>
      </c>
      <c r="L199" s="94">
        <f t="shared" si="59"/>
        <v>9</v>
      </c>
      <c r="M199" s="90">
        <f t="shared" si="56"/>
        <v>5508</v>
      </c>
      <c r="N199" s="96">
        <f t="shared" si="60"/>
        <v>0</v>
      </c>
      <c r="O199" s="26"/>
      <c r="P199" s="23">
        <f t="shared" si="39"/>
        <v>0</v>
      </c>
      <c r="Q199" s="23"/>
      <c r="R199" s="23"/>
      <c r="S199" s="23"/>
      <c r="T199" s="23"/>
      <c r="U199" s="23"/>
      <c r="V199" s="23"/>
      <c r="W199" s="23"/>
      <c r="X199" s="23"/>
      <c r="Y199" s="23"/>
      <c r="AA199" s="23"/>
      <c r="AB199" s="23"/>
      <c r="AC199" s="23"/>
      <c r="AD199" s="23"/>
      <c r="AE199" s="23"/>
      <c r="AF199" s="23"/>
      <c r="AG199" s="23"/>
      <c r="AH199" s="23"/>
    </row>
    <row r="200" spans="1:34" s="24" customFormat="1" ht="39.950000000000003" customHeight="1">
      <c r="A200" s="67">
        <v>1</v>
      </c>
      <c r="B200" s="67" t="s">
        <v>406</v>
      </c>
      <c r="C200" s="174" t="s">
        <v>407</v>
      </c>
      <c r="D200" s="87" t="s">
        <v>390</v>
      </c>
      <c r="E200" s="97">
        <v>2</v>
      </c>
      <c r="F200" s="90">
        <v>870</v>
      </c>
      <c r="G200" s="90">
        <f t="shared" si="57"/>
        <v>1740</v>
      </c>
      <c r="H200" s="91">
        <f t="shared" si="58"/>
        <v>0</v>
      </c>
      <c r="I200" s="95">
        <f t="shared" si="54"/>
        <v>0</v>
      </c>
      <c r="J200" s="101"/>
      <c r="K200" s="110">
        <f t="shared" si="55"/>
        <v>0</v>
      </c>
      <c r="L200" s="94">
        <f t="shared" si="59"/>
        <v>2</v>
      </c>
      <c r="M200" s="90">
        <f t="shared" si="56"/>
        <v>1740</v>
      </c>
      <c r="N200" s="96">
        <f t="shared" si="60"/>
        <v>0</v>
      </c>
      <c r="O200" s="26"/>
      <c r="P200" s="23">
        <f t="shared" si="39"/>
        <v>0</v>
      </c>
      <c r="Q200" s="23"/>
      <c r="R200" s="23"/>
      <c r="S200" s="23"/>
      <c r="T200" s="23"/>
      <c r="U200" s="23"/>
      <c r="V200" s="23"/>
      <c r="W200" s="23"/>
      <c r="X200" s="23"/>
      <c r="Y200" s="23"/>
      <c r="AA200" s="23"/>
      <c r="AB200" s="23"/>
      <c r="AC200" s="23"/>
      <c r="AD200" s="23"/>
      <c r="AE200" s="23"/>
      <c r="AF200" s="23"/>
      <c r="AG200" s="23"/>
      <c r="AH200" s="23"/>
    </row>
    <row r="201" spans="1:34" s="24" customFormat="1" ht="39.950000000000003" customHeight="1">
      <c r="A201" s="67">
        <v>1</v>
      </c>
      <c r="B201" s="67" t="s">
        <v>408</v>
      </c>
      <c r="C201" s="174" t="s">
        <v>409</v>
      </c>
      <c r="D201" s="87" t="s">
        <v>390</v>
      </c>
      <c r="E201" s="97">
        <v>4</v>
      </c>
      <c r="F201" s="90">
        <v>672</v>
      </c>
      <c r="G201" s="90">
        <f t="shared" si="57"/>
        <v>2688</v>
      </c>
      <c r="H201" s="91">
        <f t="shared" si="58"/>
        <v>0</v>
      </c>
      <c r="I201" s="95">
        <f t="shared" si="54"/>
        <v>0</v>
      </c>
      <c r="J201" s="101"/>
      <c r="K201" s="110">
        <f t="shared" si="55"/>
        <v>0</v>
      </c>
      <c r="L201" s="94">
        <f t="shared" si="59"/>
        <v>4</v>
      </c>
      <c r="M201" s="90">
        <f t="shared" si="56"/>
        <v>2688</v>
      </c>
      <c r="N201" s="96">
        <f t="shared" si="60"/>
        <v>0</v>
      </c>
      <c r="O201" s="26"/>
      <c r="P201" s="23">
        <f t="shared" si="39"/>
        <v>0</v>
      </c>
      <c r="Q201" s="23"/>
      <c r="R201" s="23"/>
      <c r="S201" s="23"/>
      <c r="T201" s="23"/>
      <c r="U201" s="23"/>
      <c r="V201" s="23"/>
      <c r="W201" s="23"/>
      <c r="X201" s="23"/>
      <c r="Y201" s="23"/>
      <c r="AA201" s="23"/>
      <c r="AB201" s="23"/>
      <c r="AC201" s="23"/>
      <c r="AD201" s="23"/>
      <c r="AE201" s="23"/>
      <c r="AF201" s="23"/>
      <c r="AG201" s="23"/>
      <c r="AH201" s="23"/>
    </row>
    <row r="202" spans="1:34" s="24" customFormat="1" ht="55.5" customHeight="1">
      <c r="A202" s="67">
        <v>1</v>
      </c>
      <c r="B202" s="67" t="s">
        <v>410</v>
      </c>
      <c r="C202" s="111" t="s">
        <v>411</v>
      </c>
      <c r="D202" s="67" t="s">
        <v>74</v>
      </c>
      <c r="E202" s="88">
        <v>54</v>
      </c>
      <c r="F202" s="90">
        <v>917.64</v>
      </c>
      <c r="G202" s="90">
        <f t="shared" si="57"/>
        <v>49552.56</v>
      </c>
      <c r="H202" s="91">
        <f t="shared" si="58"/>
        <v>0</v>
      </c>
      <c r="I202" s="95">
        <f t="shared" si="54"/>
        <v>0</v>
      </c>
      <c r="J202" s="101"/>
      <c r="K202" s="110">
        <f t="shared" si="55"/>
        <v>0</v>
      </c>
      <c r="L202" s="94">
        <f t="shared" si="59"/>
        <v>54</v>
      </c>
      <c r="M202" s="90">
        <f t="shared" si="56"/>
        <v>49552.56</v>
      </c>
      <c r="N202" s="96">
        <f t="shared" si="60"/>
        <v>0</v>
      </c>
      <c r="O202" s="26"/>
      <c r="P202" s="23">
        <f t="shared" si="39"/>
        <v>0</v>
      </c>
      <c r="Q202" s="23"/>
      <c r="R202" s="23"/>
      <c r="S202" s="23"/>
      <c r="T202" s="23"/>
      <c r="U202" s="23"/>
      <c r="V202" s="23"/>
      <c r="W202" s="23"/>
      <c r="X202" s="23"/>
      <c r="Y202" s="23"/>
      <c r="AA202" s="23"/>
      <c r="AB202" s="23"/>
      <c r="AC202" s="23"/>
      <c r="AD202" s="23"/>
      <c r="AE202" s="23"/>
      <c r="AF202" s="23"/>
      <c r="AG202" s="23"/>
      <c r="AH202" s="23"/>
    </row>
    <row r="203" spans="1:34" s="24" customFormat="1" ht="50.25" customHeight="1">
      <c r="A203" s="67">
        <v>1</v>
      </c>
      <c r="B203" s="67" t="s">
        <v>412</v>
      </c>
      <c r="C203" s="86" t="s">
        <v>413</v>
      </c>
      <c r="D203" s="87" t="s">
        <v>74</v>
      </c>
      <c r="E203" s="88">
        <v>6</v>
      </c>
      <c r="F203" s="90">
        <v>1036.06</v>
      </c>
      <c r="G203" s="90">
        <f t="shared" si="57"/>
        <v>6216.36</v>
      </c>
      <c r="H203" s="91">
        <f t="shared" si="58"/>
        <v>0</v>
      </c>
      <c r="I203" s="95">
        <f t="shared" si="54"/>
        <v>0</v>
      </c>
      <c r="J203" s="101"/>
      <c r="K203" s="110">
        <f t="shared" si="55"/>
        <v>0</v>
      </c>
      <c r="L203" s="94">
        <f t="shared" si="59"/>
        <v>6</v>
      </c>
      <c r="M203" s="90">
        <f t="shared" si="56"/>
        <v>6216.36</v>
      </c>
      <c r="N203" s="96">
        <f t="shared" si="60"/>
        <v>0</v>
      </c>
      <c r="O203" s="26"/>
      <c r="P203" s="23">
        <f t="shared" si="39"/>
        <v>0</v>
      </c>
      <c r="Q203" s="23"/>
      <c r="R203" s="23"/>
      <c r="S203" s="23"/>
      <c r="T203" s="23"/>
      <c r="U203" s="23"/>
      <c r="V203" s="23"/>
      <c r="W203" s="23"/>
      <c r="X203" s="23"/>
      <c r="Y203" s="23"/>
      <c r="AA203" s="23"/>
      <c r="AB203" s="23"/>
      <c r="AC203" s="23"/>
      <c r="AD203" s="23"/>
      <c r="AE203" s="23"/>
      <c r="AF203" s="23"/>
      <c r="AG203" s="23"/>
      <c r="AH203" s="23"/>
    </row>
    <row r="204" spans="1:34" s="24" customFormat="1" ht="39.950000000000003" customHeight="1">
      <c r="A204" s="67">
        <v>1</v>
      </c>
      <c r="B204" s="67" t="s">
        <v>414</v>
      </c>
      <c r="C204" s="86" t="s">
        <v>415</v>
      </c>
      <c r="D204" s="87" t="s">
        <v>74</v>
      </c>
      <c r="E204" s="88">
        <v>60</v>
      </c>
      <c r="F204" s="90">
        <v>41.05</v>
      </c>
      <c r="G204" s="90">
        <f t="shared" si="57"/>
        <v>2463</v>
      </c>
      <c r="H204" s="91">
        <f t="shared" si="58"/>
        <v>0</v>
      </c>
      <c r="I204" s="95">
        <f t="shared" si="54"/>
        <v>0</v>
      </c>
      <c r="J204" s="101"/>
      <c r="K204" s="110">
        <f t="shared" si="55"/>
        <v>0</v>
      </c>
      <c r="L204" s="94">
        <f t="shared" si="59"/>
        <v>60</v>
      </c>
      <c r="M204" s="90">
        <f t="shared" si="56"/>
        <v>2463</v>
      </c>
      <c r="N204" s="96">
        <f t="shared" si="60"/>
        <v>0</v>
      </c>
      <c r="O204" s="26"/>
      <c r="P204" s="23">
        <f t="shared" ref="P204:P267" si="61">SUM(Q204:AH204)</f>
        <v>0</v>
      </c>
      <c r="Q204" s="23"/>
      <c r="R204" s="23"/>
      <c r="S204" s="23"/>
      <c r="T204" s="23"/>
      <c r="U204" s="23"/>
      <c r="V204" s="23"/>
      <c r="W204" s="23"/>
      <c r="X204" s="23"/>
      <c r="Y204" s="23"/>
      <c r="AA204" s="23"/>
      <c r="AB204" s="23"/>
      <c r="AC204" s="23"/>
      <c r="AD204" s="23"/>
      <c r="AE204" s="23"/>
      <c r="AF204" s="23"/>
      <c r="AG204" s="23"/>
      <c r="AH204" s="23"/>
    </row>
    <row r="205" spans="1:34" s="24" customFormat="1" ht="39.950000000000003" customHeight="1">
      <c r="A205" s="84"/>
      <c r="B205" s="84"/>
      <c r="C205" s="104" t="s">
        <v>416</v>
      </c>
      <c r="D205" s="105"/>
      <c r="E205" s="105"/>
      <c r="F205" s="105"/>
      <c r="G205" s="105"/>
      <c r="H205" s="105"/>
      <c r="I205" s="95">
        <f t="shared" si="54"/>
        <v>0</v>
      </c>
      <c r="J205" s="105"/>
      <c r="K205" s="105">
        <f t="shared" si="55"/>
        <v>0</v>
      </c>
      <c r="L205" s="105"/>
      <c r="M205" s="105">
        <f t="shared" si="56"/>
        <v>0</v>
      </c>
      <c r="N205" s="106"/>
      <c r="O205" s="26"/>
      <c r="P205" s="23">
        <f t="shared" si="61"/>
        <v>0</v>
      </c>
      <c r="Q205" s="23"/>
      <c r="R205" s="23"/>
      <c r="S205" s="23"/>
      <c r="T205" s="23"/>
      <c r="U205" s="23"/>
      <c r="V205" s="23"/>
      <c r="W205" s="23"/>
      <c r="X205" s="23"/>
      <c r="Y205" s="23"/>
      <c r="AA205" s="23"/>
      <c r="AB205" s="23"/>
      <c r="AC205" s="23"/>
      <c r="AD205" s="23"/>
      <c r="AE205" s="23"/>
      <c r="AF205" s="23"/>
      <c r="AG205" s="23"/>
      <c r="AH205" s="23"/>
    </row>
    <row r="206" spans="1:34" s="24" customFormat="1" ht="39.950000000000003" customHeight="1">
      <c r="A206" s="67">
        <v>1</v>
      </c>
      <c r="B206" s="85" t="s">
        <v>417</v>
      </c>
      <c r="C206" s="86" t="s">
        <v>418</v>
      </c>
      <c r="D206" s="87" t="s">
        <v>390</v>
      </c>
      <c r="E206" s="97">
        <v>1</v>
      </c>
      <c r="F206" s="89">
        <v>1030</v>
      </c>
      <c r="G206" s="90">
        <f t="shared" ref="G206:G212" si="62">E206*F206</f>
        <v>1030</v>
      </c>
      <c r="H206" s="91">
        <f t="shared" ref="H206:H212" si="63">P206+J206</f>
        <v>0</v>
      </c>
      <c r="I206" s="95">
        <f t="shared" si="54"/>
        <v>0</v>
      </c>
      <c r="J206" s="101"/>
      <c r="K206" s="110">
        <f t="shared" si="55"/>
        <v>0</v>
      </c>
      <c r="L206" s="94">
        <f t="shared" ref="L206:L212" si="64">E206-H206</f>
        <v>1</v>
      </c>
      <c r="M206" s="90">
        <f t="shared" si="56"/>
        <v>1030</v>
      </c>
      <c r="N206" s="96">
        <f t="shared" ref="N206:N213" si="65">IF(G206=0,"",I206/G206)</f>
        <v>0</v>
      </c>
      <c r="O206" s="26"/>
      <c r="P206" s="23">
        <f t="shared" si="61"/>
        <v>0</v>
      </c>
      <c r="Q206" s="23"/>
      <c r="R206" s="23"/>
      <c r="S206" s="23"/>
      <c r="T206" s="23"/>
      <c r="U206" s="23"/>
      <c r="V206" s="23"/>
      <c r="W206" s="23"/>
      <c r="X206" s="23"/>
      <c r="Y206" s="23"/>
      <c r="AA206" s="23"/>
      <c r="AB206" s="23"/>
      <c r="AC206" s="23"/>
      <c r="AD206" s="23"/>
      <c r="AE206" s="23"/>
      <c r="AF206" s="23"/>
      <c r="AG206" s="23"/>
      <c r="AH206" s="23"/>
    </row>
    <row r="207" spans="1:34" s="24" customFormat="1" ht="39.950000000000003" customHeight="1">
      <c r="A207" s="67">
        <v>1</v>
      </c>
      <c r="B207" s="85" t="s">
        <v>419</v>
      </c>
      <c r="C207" s="86" t="s">
        <v>420</v>
      </c>
      <c r="D207" s="87" t="s">
        <v>390</v>
      </c>
      <c r="E207" s="97">
        <v>1</v>
      </c>
      <c r="F207" s="89">
        <v>1105</v>
      </c>
      <c r="G207" s="90">
        <f t="shared" si="62"/>
        <v>1105</v>
      </c>
      <c r="H207" s="91">
        <f t="shared" si="63"/>
        <v>0</v>
      </c>
      <c r="I207" s="95">
        <f t="shared" si="54"/>
        <v>0</v>
      </c>
      <c r="J207" s="101"/>
      <c r="K207" s="110">
        <f t="shared" si="55"/>
        <v>0</v>
      </c>
      <c r="L207" s="94">
        <f t="shared" si="64"/>
        <v>1</v>
      </c>
      <c r="M207" s="90">
        <f t="shared" si="56"/>
        <v>1105</v>
      </c>
      <c r="N207" s="96">
        <f t="shared" si="65"/>
        <v>0</v>
      </c>
      <c r="O207" s="26"/>
      <c r="P207" s="23">
        <f t="shared" si="61"/>
        <v>0</v>
      </c>
      <c r="Q207" s="23"/>
      <c r="R207" s="23"/>
      <c r="S207" s="23"/>
      <c r="T207" s="23"/>
      <c r="U207" s="23"/>
      <c r="V207" s="23"/>
      <c r="W207" s="23"/>
      <c r="X207" s="23"/>
      <c r="Y207" s="23"/>
      <c r="AA207" s="23"/>
      <c r="AB207" s="23"/>
      <c r="AC207" s="23"/>
      <c r="AD207" s="23"/>
      <c r="AE207" s="23"/>
      <c r="AF207" s="23"/>
      <c r="AG207" s="23"/>
      <c r="AH207" s="23"/>
    </row>
    <row r="208" spans="1:34" s="24" customFormat="1" ht="39.950000000000003" customHeight="1">
      <c r="A208" s="67">
        <v>1</v>
      </c>
      <c r="B208" s="85" t="s">
        <v>421</v>
      </c>
      <c r="C208" s="86" t="s">
        <v>422</v>
      </c>
      <c r="D208" s="87" t="s">
        <v>390</v>
      </c>
      <c r="E208" s="97">
        <v>1</v>
      </c>
      <c r="F208" s="89">
        <v>112.5</v>
      </c>
      <c r="G208" s="90">
        <f t="shared" si="62"/>
        <v>112.5</v>
      </c>
      <c r="H208" s="91">
        <f t="shared" si="63"/>
        <v>0</v>
      </c>
      <c r="I208" s="95">
        <f t="shared" si="54"/>
        <v>0</v>
      </c>
      <c r="J208" s="101"/>
      <c r="K208" s="110">
        <f t="shared" si="55"/>
        <v>0</v>
      </c>
      <c r="L208" s="94">
        <f t="shared" si="64"/>
        <v>1</v>
      </c>
      <c r="M208" s="90">
        <f t="shared" si="56"/>
        <v>112.5</v>
      </c>
      <c r="N208" s="96">
        <f t="shared" si="65"/>
        <v>0</v>
      </c>
      <c r="O208" s="26"/>
      <c r="P208" s="23">
        <f t="shared" si="61"/>
        <v>0</v>
      </c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</row>
    <row r="209" spans="1:34" s="24" customFormat="1" ht="39.950000000000003" customHeight="1">
      <c r="A209" s="67">
        <v>1</v>
      </c>
      <c r="B209" s="85" t="s">
        <v>423</v>
      </c>
      <c r="C209" s="86" t="s">
        <v>424</v>
      </c>
      <c r="D209" s="87" t="s">
        <v>390</v>
      </c>
      <c r="E209" s="97">
        <v>2</v>
      </c>
      <c r="F209" s="89">
        <v>525</v>
      </c>
      <c r="G209" s="90">
        <f t="shared" si="62"/>
        <v>1050</v>
      </c>
      <c r="H209" s="91">
        <f t="shared" si="63"/>
        <v>0</v>
      </c>
      <c r="I209" s="95">
        <f t="shared" si="54"/>
        <v>0</v>
      </c>
      <c r="J209" s="101"/>
      <c r="K209" s="110">
        <f t="shared" si="55"/>
        <v>0</v>
      </c>
      <c r="L209" s="94">
        <f t="shared" si="64"/>
        <v>2</v>
      </c>
      <c r="M209" s="90">
        <f t="shared" si="56"/>
        <v>1050</v>
      </c>
      <c r="N209" s="96">
        <f t="shared" si="65"/>
        <v>0</v>
      </c>
      <c r="O209" s="26"/>
      <c r="P209" s="23">
        <f t="shared" si="61"/>
        <v>0</v>
      </c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</row>
    <row r="210" spans="1:34" s="24" customFormat="1" ht="39.950000000000003" customHeight="1">
      <c r="A210" s="67">
        <v>1</v>
      </c>
      <c r="B210" s="85" t="s">
        <v>425</v>
      </c>
      <c r="C210" s="86" t="s">
        <v>426</v>
      </c>
      <c r="D210" s="87" t="s">
        <v>390</v>
      </c>
      <c r="E210" s="97">
        <v>2</v>
      </c>
      <c r="F210" s="89">
        <v>1050</v>
      </c>
      <c r="G210" s="90">
        <f t="shared" si="62"/>
        <v>2100</v>
      </c>
      <c r="H210" s="91">
        <f t="shared" si="63"/>
        <v>0</v>
      </c>
      <c r="I210" s="95">
        <f t="shared" si="54"/>
        <v>0</v>
      </c>
      <c r="J210" s="101"/>
      <c r="K210" s="110">
        <f t="shared" si="55"/>
        <v>0</v>
      </c>
      <c r="L210" s="94">
        <f t="shared" si="64"/>
        <v>2</v>
      </c>
      <c r="M210" s="90">
        <f t="shared" si="56"/>
        <v>2100</v>
      </c>
      <c r="N210" s="96">
        <f t="shared" si="65"/>
        <v>0</v>
      </c>
      <c r="O210" s="26"/>
      <c r="P210" s="23">
        <f t="shared" si="61"/>
        <v>0</v>
      </c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</row>
    <row r="211" spans="1:34" s="24" customFormat="1" ht="39.950000000000003" customHeight="1">
      <c r="A211" s="67">
        <v>1</v>
      </c>
      <c r="B211" s="85" t="s">
        <v>427</v>
      </c>
      <c r="C211" s="86" t="s">
        <v>428</v>
      </c>
      <c r="D211" s="87" t="s">
        <v>390</v>
      </c>
      <c r="E211" s="97">
        <v>5</v>
      </c>
      <c r="F211" s="89">
        <v>680</v>
      </c>
      <c r="G211" s="90">
        <f t="shared" si="62"/>
        <v>3400</v>
      </c>
      <c r="H211" s="91">
        <f t="shared" si="63"/>
        <v>0</v>
      </c>
      <c r="I211" s="95">
        <f t="shared" si="54"/>
        <v>0</v>
      </c>
      <c r="J211" s="101"/>
      <c r="K211" s="110">
        <f t="shared" si="55"/>
        <v>0</v>
      </c>
      <c r="L211" s="94">
        <f t="shared" si="64"/>
        <v>5</v>
      </c>
      <c r="M211" s="90">
        <f t="shared" si="56"/>
        <v>3400</v>
      </c>
      <c r="N211" s="96">
        <f t="shared" si="65"/>
        <v>0</v>
      </c>
      <c r="O211" s="26"/>
      <c r="P211" s="23">
        <f t="shared" si="61"/>
        <v>0</v>
      </c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</row>
    <row r="212" spans="1:34" s="24" customFormat="1" ht="39.950000000000003" customHeight="1">
      <c r="A212" s="67">
        <v>1</v>
      </c>
      <c r="B212" s="85" t="s">
        <v>429</v>
      </c>
      <c r="C212" s="86" t="s">
        <v>430</v>
      </c>
      <c r="D212" s="87" t="s">
        <v>390</v>
      </c>
      <c r="E212" s="97">
        <v>1</v>
      </c>
      <c r="F212" s="89">
        <v>11000</v>
      </c>
      <c r="G212" s="90">
        <f t="shared" si="62"/>
        <v>11000</v>
      </c>
      <c r="H212" s="91">
        <f t="shared" si="63"/>
        <v>0</v>
      </c>
      <c r="I212" s="95">
        <f t="shared" si="54"/>
        <v>0</v>
      </c>
      <c r="J212" s="101"/>
      <c r="K212" s="110">
        <f t="shared" si="55"/>
        <v>0</v>
      </c>
      <c r="L212" s="94">
        <f t="shared" si="64"/>
        <v>1</v>
      </c>
      <c r="M212" s="90">
        <f t="shared" si="56"/>
        <v>11000</v>
      </c>
      <c r="N212" s="96">
        <f t="shared" si="65"/>
        <v>0</v>
      </c>
      <c r="O212" s="26"/>
      <c r="P212" s="23">
        <f t="shared" si="61"/>
        <v>0</v>
      </c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</row>
    <row r="213" spans="1:34" s="24" customFormat="1" ht="39.950000000000003" customHeight="1">
      <c r="A213" s="4" t="s">
        <v>431</v>
      </c>
      <c r="B213" s="4"/>
      <c r="C213" s="4"/>
      <c r="D213" s="4"/>
      <c r="E213" s="4"/>
      <c r="F213" s="4"/>
      <c r="G213" s="99">
        <f>SUM(G188:G212)</f>
        <v>277002.05999999994</v>
      </c>
      <c r="H213" s="100"/>
      <c r="I213" s="99">
        <f>SUM(I188:I212)</f>
        <v>0</v>
      </c>
      <c r="J213" s="101"/>
      <c r="K213" s="99">
        <f t="shared" si="55"/>
        <v>0</v>
      </c>
      <c r="L213" s="102"/>
      <c r="M213" s="99">
        <f>SUM(M188:M212)</f>
        <v>277002.05999999994</v>
      </c>
      <c r="N213" s="103">
        <f t="shared" si="65"/>
        <v>0</v>
      </c>
      <c r="O213" s="26"/>
      <c r="P213" s="23">
        <f t="shared" si="61"/>
        <v>0</v>
      </c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</row>
    <row r="214" spans="1:34" s="24" customFormat="1" ht="39.950000000000003" customHeight="1">
      <c r="A214" s="84">
        <v>1</v>
      </c>
      <c r="B214" s="84" t="s">
        <v>432</v>
      </c>
      <c r="C214" s="104" t="s">
        <v>433</v>
      </c>
      <c r="D214" s="105"/>
      <c r="E214" s="105"/>
      <c r="F214" s="105"/>
      <c r="G214" s="105"/>
      <c r="H214" s="105"/>
      <c r="I214" s="105"/>
      <c r="J214" s="105"/>
      <c r="K214" s="105">
        <f t="shared" si="55"/>
        <v>0</v>
      </c>
      <c r="L214" s="105"/>
      <c r="M214" s="105"/>
      <c r="N214" s="106"/>
      <c r="O214" s="26"/>
      <c r="P214" s="23">
        <f t="shared" si="61"/>
        <v>0</v>
      </c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</row>
    <row r="215" spans="1:34" s="24" customFormat="1" ht="108">
      <c r="A215" s="85">
        <v>1</v>
      </c>
      <c r="B215" s="85" t="s">
        <v>434</v>
      </c>
      <c r="C215" s="175" t="s">
        <v>435</v>
      </c>
      <c r="D215" s="87" t="s">
        <v>436</v>
      </c>
      <c r="E215" s="97">
        <v>159</v>
      </c>
      <c r="F215" s="89">
        <v>2988.31</v>
      </c>
      <c r="G215" s="90">
        <f t="shared" ref="G215:G226" si="66">ROUND(E215*F215,2)</f>
        <v>475141.29</v>
      </c>
      <c r="H215" s="91">
        <f t="shared" ref="H215:H226" si="67">P215+J215</f>
        <v>83</v>
      </c>
      <c r="I215" s="90">
        <f t="shared" ref="I215:I229" si="68">ROUND(H215*F215,2)</f>
        <v>248029.73</v>
      </c>
      <c r="J215" s="152">
        <v>10</v>
      </c>
      <c r="K215" s="93">
        <f t="shared" si="55"/>
        <v>29883.1</v>
      </c>
      <c r="L215" s="94">
        <f t="shared" ref="L215:L226" si="69">E215-H215</f>
        <v>76</v>
      </c>
      <c r="M215" s="90">
        <f t="shared" ref="M215:M229" si="70">ROUND(G215-I215,2)</f>
        <v>227111.56</v>
      </c>
      <c r="N215" s="96">
        <f t="shared" ref="N215:N226" si="71">IF(G215=0,"",I215/G215)</f>
        <v>0.5220125786163522</v>
      </c>
      <c r="O215" s="26"/>
      <c r="P215" s="23">
        <f t="shared" si="61"/>
        <v>73</v>
      </c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>
        <v>23.85</v>
      </c>
      <c r="AF215" s="23"/>
      <c r="AG215" s="23">
        <v>7.95</v>
      </c>
      <c r="AH215" s="23">
        <v>41.2</v>
      </c>
    </row>
    <row r="216" spans="1:34" s="24" customFormat="1" ht="108">
      <c r="A216" s="85">
        <v>1</v>
      </c>
      <c r="B216" s="85" t="s">
        <v>437</v>
      </c>
      <c r="C216" s="176" t="s">
        <v>438</v>
      </c>
      <c r="D216" s="177" t="s">
        <v>436</v>
      </c>
      <c r="E216" s="88">
        <v>4</v>
      </c>
      <c r="F216" s="89">
        <v>4395.3500000000004</v>
      </c>
      <c r="G216" s="90">
        <f t="shared" si="66"/>
        <v>17581.400000000001</v>
      </c>
      <c r="H216" s="91">
        <f t="shared" si="67"/>
        <v>4</v>
      </c>
      <c r="I216" s="90">
        <f t="shared" si="68"/>
        <v>17581.400000000001</v>
      </c>
      <c r="J216" s="101"/>
      <c r="K216" s="93">
        <f t="shared" si="55"/>
        <v>0</v>
      </c>
      <c r="L216" s="94">
        <f t="shared" si="69"/>
        <v>0</v>
      </c>
      <c r="M216" s="90">
        <f t="shared" si="70"/>
        <v>0</v>
      </c>
      <c r="N216" s="96">
        <f t="shared" si="71"/>
        <v>1</v>
      </c>
      <c r="O216" s="26"/>
      <c r="P216" s="23">
        <f t="shared" si="61"/>
        <v>4</v>
      </c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>
        <v>4</v>
      </c>
    </row>
    <row r="217" spans="1:34" s="24" customFormat="1" ht="108">
      <c r="A217" s="85">
        <v>1</v>
      </c>
      <c r="B217" s="85" t="s">
        <v>439</v>
      </c>
      <c r="C217" s="176" t="s">
        <v>440</v>
      </c>
      <c r="D217" s="177" t="s">
        <v>436</v>
      </c>
      <c r="E217" s="151">
        <v>4</v>
      </c>
      <c r="F217" s="89">
        <v>2610.5700000000002</v>
      </c>
      <c r="G217" s="90">
        <f t="shared" si="66"/>
        <v>10442.280000000001</v>
      </c>
      <c r="H217" s="91">
        <f t="shared" si="67"/>
        <v>0</v>
      </c>
      <c r="I217" s="109">
        <f t="shared" si="68"/>
        <v>0</v>
      </c>
      <c r="J217" s="101"/>
      <c r="K217" s="110">
        <f t="shared" si="55"/>
        <v>0</v>
      </c>
      <c r="L217" s="94">
        <f t="shared" si="69"/>
        <v>4</v>
      </c>
      <c r="M217" s="90">
        <f t="shared" si="70"/>
        <v>10442.280000000001</v>
      </c>
      <c r="N217" s="96">
        <f t="shared" si="71"/>
        <v>0</v>
      </c>
      <c r="O217" s="26"/>
      <c r="P217" s="23">
        <f t="shared" si="61"/>
        <v>0</v>
      </c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</row>
    <row r="218" spans="1:34" s="24" customFormat="1" ht="108">
      <c r="A218" s="67">
        <v>1</v>
      </c>
      <c r="B218" s="67" t="s">
        <v>441</v>
      </c>
      <c r="C218" s="176" t="s">
        <v>442</v>
      </c>
      <c r="D218" s="177" t="s">
        <v>436</v>
      </c>
      <c r="E218" s="151">
        <v>1</v>
      </c>
      <c r="F218" s="89">
        <v>5861.02</v>
      </c>
      <c r="G218" s="90">
        <f t="shared" si="66"/>
        <v>5861.02</v>
      </c>
      <c r="H218" s="91">
        <f t="shared" si="67"/>
        <v>0</v>
      </c>
      <c r="I218" s="109">
        <f t="shared" si="68"/>
        <v>0</v>
      </c>
      <c r="J218" s="101"/>
      <c r="K218" s="110">
        <f t="shared" si="55"/>
        <v>0</v>
      </c>
      <c r="L218" s="94">
        <f t="shared" si="69"/>
        <v>1</v>
      </c>
      <c r="M218" s="90">
        <f t="shared" si="70"/>
        <v>5861.02</v>
      </c>
      <c r="N218" s="96">
        <f t="shared" si="71"/>
        <v>0</v>
      </c>
      <c r="O218" s="26"/>
      <c r="P218" s="23">
        <f t="shared" si="61"/>
        <v>0</v>
      </c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1:34" s="24" customFormat="1" ht="54">
      <c r="A219" s="69">
        <v>1</v>
      </c>
      <c r="B219" s="67" t="s">
        <v>443</v>
      </c>
      <c r="C219" s="111" t="s">
        <v>444</v>
      </c>
      <c r="D219" s="177" t="s">
        <v>48</v>
      </c>
      <c r="E219" s="151">
        <v>7500</v>
      </c>
      <c r="F219" s="89">
        <v>45.89</v>
      </c>
      <c r="G219" s="90">
        <f t="shared" si="66"/>
        <v>344175</v>
      </c>
      <c r="H219" s="91">
        <f t="shared" si="67"/>
        <v>2625.64</v>
      </c>
      <c r="I219" s="90">
        <f t="shared" si="68"/>
        <v>120490.62</v>
      </c>
      <c r="J219" s="152">
        <v>115</v>
      </c>
      <c r="K219" s="93">
        <f t="shared" si="55"/>
        <v>5277.35</v>
      </c>
      <c r="L219" s="94">
        <f t="shared" si="69"/>
        <v>4874.3600000000006</v>
      </c>
      <c r="M219" s="90">
        <f t="shared" si="70"/>
        <v>223684.38</v>
      </c>
      <c r="N219" s="96">
        <f t="shared" si="71"/>
        <v>0.35008533449553281</v>
      </c>
      <c r="O219" s="26"/>
      <c r="P219" s="23">
        <f t="shared" si="61"/>
        <v>2510.64</v>
      </c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>
        <v>1766.47</v>
      </c>
      <c r="AF219" s="23"/>
      <c r="AG219" s="23">
        <v>439.88</v>
      </c>
      <c r="AH219" s="23">
        <v>304.29000000000002</v>
      </c>
    </row>
    <row r="220" spans="1:34" s="24" customFormat="1" ht="60.75" customHeight="1">
      <c r="A220" s="85">
        <v>1</v>
      </c>
      <c r="B220" s="67" t="s">
        <v>445</v>
      </c>
      <c r="C220" s="111" t="s">
        <v>446</v>
      </c>
      <c r="D220" s="177" t="s">
        <v>48</v>
      </c>
      <c r="E220" s="151">
        <v>288</v>
      </c>
      <c r="F220" s="89">
        <v>18.329999999999998</v>
      </c>
      <c r="G220" s="90">
        <f t="shared" si="66"/>
        <v>5279.04</v>
      </c>
      <c r="H220" s="91">
        <f t="shared" si="67"/>
        <v>0</v>
      </c>
      <c r="I220" s="109">
        <f t="shared" si="68"/>
        <v>0</v>
      </c>
      <c r="J220" s="101"/>
      <c r="K220" s="110">
        <f t="shared" si="55"/>
        <v>0</v>
      </c>
      <c r="L220" s="94">
        <f t="shared" si="69"/>
        <v>288</v>
      </c>
      <c r="M220" s="90">
        <f t="shared" si="70"/>
        <v>5279.04</v>
      </c>
      <c r="N220" s="96">
        <f t="shared" si="71"/>
        <v>0</v>
      </c>
      <c r="O220" s="26"/>
      <c r="P220" s="23">
        <f t="shared" si="61"/>
        <v>0</v>
      </c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1:34" s="24" customFormat="1" ht="50.25" customHeight="1">
      <c r="A221" s="85">
        <v>1</v>
      </c>
      <c r="B221" s="67" t="s">
        <v>447</v>
      </c>
      <c r="C221" s="111" t="s">
        <v>448</v>
      </c>
      <c r="D221" s="177" t="s">
        <v>436</v>
      </c>
      <c r="E221" s="151">
        <v>217</v>
      </c>
      <c r="F221" s="89">
        <v>224.95</v>
      </c>
      <c r="G221" s="90">
        <f t="shared" si="66"/>
        <v>48814.15</v>
      </c>
      <c r="H221" s="91">
        <f t="shared" si="67"/>
        <v>109</v>
      </c>
      <c r="I221" s="90">
        <f t="shared" si="68"/>
        <v>24519.55</v>
      </c>
      <c r="J221" s="152">
        <v>6</v>
      </c>
      <c r="K221" s="93">
        <f t="shared" si="55"/>
        <v>1349.7</v>
      </c>
      <c r="L221" s="94">
        <f t="shared" si="69"/>
        <v>108</v>
      </c>
      <c r="M221" s="90">
        <f t="shared" si="70"/>
        <v>24294.6</v>
      </c>
      <c r="N221" s="96">
        <f t="shared" si="71"/>
        <v>0.50230414746543772</v>
      </c>
      <c r="O221" s="26"/>
      <c r="P221" s="23">
        <f t="shared" si="61"/>
        <v>103</v>
      </c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>
        <v>72</v>
      </c>
      <c r="AF221" s="23"/>
      <c r="AG221" s="23">
        <v>19</v>
      </c>
      <c r="AH221" s="23">
        <v>12</v>
      </c>
    </row>
    <row r="222" spans="1:34" s="24" customFormat="1" ht="39.950000000000003" customHeight="1">
      <c r="A222" s="85">
        <v>1</v>
      </c>
      <c r="B222" s="67" t="s">
        <v>449</v>
      </c>
      <c r="C222" s="111" t="s">
        <v>450</v>
      </c>
      <c r="D222" s="177" t="s">
        <v>436</v>
      </c>
      <c r="E222" s="151">
        <v>6</v>
      </c>
      <c r="F222" s="89">
        <v>3653.88</v>
      </c>
      <c r="G222" s="90">
        <f t="shared" si="66"/>
        <v>21923.279999999999</v>
      </c>
      <c r="H222" s="91">
        <f t="shared" si="67"/>
        <v>3</v>
      </c>
      <c r="I222" s="90">
        <f t="shared" si="68"/>
        <v>10961.64</v>
      </c>
      <c r="J222" s="101"/>
      <c r="K222" s="93">
        <f t="shared" si="55"/>
        <v>0</v>
      </c>
      <c r="L222" s="94">
        <f t="shared" si="69"/>
        <v>3</v>
      </c>
      <c r="M222" s="90">
        <f t="shared" si="70"/>
        <v>10961.64</v>
      </c>
      <c r="N222" s="96">
        <f t="shared" si="71"/>
        <v>0.5</v>
      </c>
      <c r="O222" s="26"/>
      <c r="P222" s="23">
        <f t="shared" si="61"/>
        <v>3</v>
      </c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>
        <v>3</v>
      </c>
    </row>
    <row r="223" spans="1:34" s="24" customFormat="1" ht="39.950000000000003" customHeight="1">
      <c r="A223" s="85">
        <v>1</v>
      </c>
      <c r="B223" s="67" t="s">
        <v>451</v>
      </c>
      <c r="C223" s="111" t="s">
        <v>452</v>
      </c>
      <c r="D223" s="177" t="s">
        <v>436</v>
      </c>
      <c r="E223" s="151">
        <v>18</v>
      </c>
      <c r="F223" s="89">
        <v>774.4</v>
      </c>
      <c r="G223" s="90">
        <f t="shared" si="66"/>
        <v>13939.2</v>
      </c>
      <c r="H223" s="91">
        <f t="shared" si="67"/>
        <v>0</v>
      </c>
      <c r="I223" s="109">
        <f t="shared" si="68"/>
        <v>0</v>
      </c>
      <c r="J223" s="101"/>
      <c r="K223" s="110">
        <f t="shared" si="55"/>
        <v>0</v>
      </c>
      <c r="L223" s="94">
        <f t="shared" si="69"/>
        <v>18</v>
      </c>
      <c r="M223" s="90">
        <f t="shared" si="70"/>
        <v>13939.2</v>
      </c>
      <c r="N223" s="96">
        <f t="shared" si="71"/>
        <v>0</v>
      </c>
      <c r="O223" s="26"/>
      <c r="P223" s="23">
        <f t="shared" si="61"/>
        <v>0</v>
      </c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1:34" s="24" customFormat="1" ht="39.950000000000003" customHeight="1">
      <c r="A224" s="85">
        <v>1</v>
      </c>
      <c r="B224" s="67" t="s">
        <v>453</v>
      </c>
      <c r="C224" s="111" t="s">
        <v>454</v>
      </c>
      <c r="D224" s="177" t="s">
        <v>436</v>
      </c>
      <c r="E224" s="151">
        <v>6</v>
      </c>
      <c r="F224" s="89">
        <v>1093.17</v>
      </c>
      <c r="G224" s="90">
        <f t="shared" si="66"/>
        <v>6559.02</v>
      </c>
      <c r="H224" s="91">
        <f t="shared" si="67"/>
        <v>0</v>
      </c>
      <c r="I224" s="109">
        <f t="shared" si="68"/>
        <v>0</v>
      </c>
      <c r="J224" s="101"/>
      <c r="K224" s="110">
        <f t="shared" si="55"/>
        <v>0</v>
      </c>
      <c r="L224" s="94">
        <f t="shared" si="69"/>
        <v>6</v>
      </c>
      <c r="M224" s="90">
        <f t="shared" si="70"/>
        <v>6559.02</v>
      </c>
      <c r="N224" s="96">
        <f t="shared" si="71"/>
        <v>0</v>
      </c>
      <c r="O224" s="26"/>
      <c r="P224" s="23">
        <f t="shared" si="61"/>
        <v>0</v>
      </c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1:34" s="24" customFormat="1" ht="39.950000000000003" customHeight="1">
      <c r="A225" s="178">
        <v>1</v>
      </c>
      <c r="B225" s="67" t="s">
        <v>455</v>
      </c>
      <c r="C225" s="111" t="s">
        <v>456</v>
      </c>
      <c r="D225" s="177" t="s">
        <v>48</v>
      </c>
      <c r="E225" s="151">
        <v>22500</v>
      </c>
      <c r="F225" s="113">
        <v>9.7799999999999994</v>
      </c>
      <c r="G225" s="90">
        <f t="shared" si="66"/>
        <v>220050</v>
      </c>
      <c r="H225" s="91">
        <f t="shared" si="67"/>
        <v>0</v>
      </c>
      <c r="I225" s="109">
        <f t="shared" si="68"/>
        <v>0</v>
      </c>
      <c r="J225" s="101"/>
      <c r="K225" s="110">
        <f t="shared" si="55"/>
        <v>0</v>
      </c>
      <c r="L225" s="94">
        <f t="shared" si="69"/>
        <v>22500</v>
      </c>
      <c r="M225" s="90">
        <f t="shared" si="70"/>
        <v>220050</v>
      </c>
      <c r="N225" s="96">
        <f t="shared" si="71"/>
        <v>0</v>
      </c>
      <c r="O225" s="26"/>
      <c r="P225" s="23">
        <f t="shared" si="61"/>
        <v>0</v>
      </c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1:34" s="24" customFormat="1" ht="39.950000000000003" customHeight="1">
      <c r="A226" s="85">
        <v>1</v>
      </c>
      <c r="B226" s="67" t="s">
        <v>457</v>
      </c>
      <c r="C226" s="111" t="s">
        <v>458</v>
      </c>
      <c r="D226" s="177" t="s">
        <v>459</v>
      </c>
      <c r="E226" s="151">
        <v>56</v>
      </c>
      <c r="F226" s="89">
        <v>115.63</v>
      </c>
      <c r="G226" s="90">
        <f t="shared" si="66"/>
        <v>6475.28</v>
      </c>
      <c r="H226" s="91">
        <f t="shared" si="67"/>
        <v>0</v>
      </c>
      <c r="I226" s="109">
        <f t="shared" si="68"/>
        <v>0</v>
      </c>
      <c r="J226" s="101"/>
      <c r="K226" s="110">
        <f t="shared" si="55"/>
        <v>0</v>
      </c>
      <c r="L226" s="94">
        <f t="shared" si="69"/>
        <v>56</v>
      </c>
      <c r="M226" s="90">
        <f t="shared" si="70"/>
        <v>6475.28</v>
      </c>
      <c r="N226" s="96">
        <f t="shared" si="71"/>
        <v>0</v>
      </c>
      <c r="O226" s="26"/>
      <c r="P226" s="23">
        <f t="shared" si="61"/>
        <v>0</v>
      </c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1:34" s="24" customFormat="1" ht="39.950000000000003" customHeight="1">
      <c r="A227" s="84"/>
      <c r="B227" s="84"/>
      <c r="C227" s="104" t="s">
        <v>460</v>
      </c>
      <c r="D227" s="105"/>
      <c r="E227" s="105"/>
      <c r="F227" s="105"/>
      <c r="G227" s="105"/>
      <c r="H227" s="105"/>
      <c r="I227" s="105">
        <f t="shared" si="68"/>
        <v>0</v>
      </c>
      <c r="J227" s="105"/>
      <c r="K227" s="105">
        <f t="shared" si="55"/>
        <v>0</v>
      </c>
      <c r="L227" s="105"/>
      <c r="M227" s="105">
        <f t="shared" si="70"/>
        <v>0</v>
      </c>
      <c r="N227" s="106"/>
      <c r="O227" s="26"/>
      <c r="P227" s="23">
        <f t="shared" si="61"/>
        <v>0</v>
      </c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1:34" s="24" customFormat="1" ht="54">
      <c r="A228" s="85">
        <v>1</v>
      </c>
      <c r="B228" s="85" t="s">
        <v>461</v>
      </c>
      <c r="C228" s="111" t="s">
        <v>462</v>
      </c>
      <c r="D228" s="177" t="s">
        <v>48</v>
      </c>
      <c r="E228" s="151">
        <v>4000</v>
      </c>
      <c r="F228" s="90">
        <v>59.56</v>
      </c>
      <c r="G228" s="90">
        <f>ROUND(E228*F228,2)</f>
        <v>238240</v>
      </c>
      <c r="H228" s="91">
        <f>P228+J228</f>
        <v>2158.9499999999998</v>
      </c>
      <c r="I228" s="90">
        <f t="shared" si="68"/>
        <v>128587.06</v>
      </c>
      <c r="J228" s="101"/>
      <c r="K228" s="93">
        <f t="shared" si="55"/>
        <v>0</v>
      </c>
      <c r="L228" s="94">
        <f>E228-H228</f>
        <v>1841.0500000000002</v>
      </c>
      <c r="M228" s="90">
        <f t="shared" si="70"/>
        <v>109652.94</v>
      </c>
      <c r="N228" s="96">
        <f>IF(G228=0,"",I228/G228)</f>
        <v>0.53973749160510409</v>
      </c>
      <c r="O228" s="26"/>
      <c r="P228" s="23">
        <f t="shared" si="61"/>
        <v>2158.9499999999998</v>
      </c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>
        <v>1414.78</v>
      </c>
      <c r="AF228" s="23"/>
      <c r="AG228" s="23">
        <v>439.88</v>
      </c>
      <c r="AH228" s="23">
        <v>304.29000000000002</v>
      </c>
    </row>
    <row r="229" spans="1:34" s="24" customFormat="1" ht="36">
      <c r="A229" s="85">
        <v>1</v>
      </c>
      <c r="B229" s="85" t="s">
        <v>463</v>
      </c>
      <c r="C229" s="111" t="s">
        <v>448</v>
      </c>
      <c r="D229" s="177" t="s">
        <v>436</v>
      </c>
      <c r="E229" s="151">
        <v>60</v>
      </c>
      <c r="F229" s="90">
        <v>224.95</v>
      </c>
      <c r="G229" s="90">
        <f>ROUND(E229*F229,2)</f>
        <v>13497</v>
      </c>
      <c r="H229" s="91">
        <f>P229+J229</f>
        <v>36</v>
      </c>
      <c r="I229" s="90">
        <f t="shared" si="68"/>
        <v>8098.2</v>
      </c>
      <c r="J229" s="101"/>
      <c r="K229" s="93">
        <f t="shared" si="55"/>
        <v>0</v>
      </c>
      <c r="L229" s="94">
        <f>E229-H229</f>
        <v>24</v>
      </c>
      <c r="M229" s="90">
        <f t="shared" si="70"/>
        <v>5398.8</v>
      </c>
      <c r="N229" s="96">
        <f>IF(G229=0,"",I229/G229)</f>
        <v>0.6</v>
      </c>
      <c r="O229" s="26"/>
      <c r="P229" s="23">
        <f t="shared" si="61"/>
        <v>36</v>
      </c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>
        <v>19</v>
      </c>
      <c r="AF229" s="23"/>
      <c r="AG229" s="23">
        <v>5</v>
      </c>
      <c r="AH229" s="23">
        <v>12</v>
      </c>
    </row>
    <row r="230" spans="1:34" s="24" customFormat="1" ht="39.950000000000003" customHeight="1">
      <c r="A230" s="4" t="s">
        <v>464</v>
      </c>
      <c r="B230" s="4"/>
      <c r="C230" s="4"/>
      <c r="D230" s="4"/>
      <c r="E230" s="4"/>
      <c r="F230" s="4"/>
      <c r="G230" s="99">
        <f>SUM(G215:G229)</f>
        <v>1427977.9600000002</v>
      </c>
      <c r="H230" s="100"/>
      <c r="I230" s="99">
        <f>SUM(I215:I229)</f>
        <v>558268.19999999995</v>
      </c>
      <c r="J230" s="101"/>
      <c r="K230" s="99">
        <f>SUM(K215:K229)</f>
        <v>36510.149999999994</v>
      </c>
      <c r="L230" s="102"/>
      <c r="M230" s="99">
        <f>SUM(M215:M229)</f>
        <v>869709.76</v>
      </c>
      <c r="N230" s="103">
        <f>IF(G230=0,"",I230/G230)</f>
        <v>0.39095015163959523</v>
      </c>
      <c r="O230" s="26"/>
      <c r="P230" s="23">
        <f t="shared" si="61"/>
        <v>0</v>
      </c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1:34" s="24" customFormat="1" ht="39.950000000000003" customHeight="1">
      <c r="A231" s="84">
        <v>1</v>
      </c>
      <c r="B231" s="84" t="s">
        <v>465</v>
      </c>
      <c r="C231" s="104" t="s">
        <v>466</v>
      </c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6"/>
      <c r="O231" s="26"/>
      <c r="P231" s="23">
        <f t="shared" si="61"/>
        <v>0</v>
      </c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1:34" s="24" customFormat="1" ht="39.950000000000003" customHeight="1">
      <c r="A232" s="85">
        <v>1</v>
      </c>
      <c r="B232" s="85" t="s">
        <v>467</v>
      </c>
      <c r="C232" s="86" t="s">
        <v>468</v>
      </c>
      <c r="D232" s="87" t="s">
        <v>96</v>
      </c>
      <c r="E232" s="112">
        <v>781.32</v>
      </c>
      <c r="F232" s="90">
        <v>90</v>
      </c>
      <c r="G232" s="90">
        <f t="shared" ref="G232:G240" si="72">ROUND(E232*F232,2)</f>
        <v>70318.8</v>
      </c>
      <c r="H232" s="91">
        <f t="shared" ref="H232:H240" si="73">P232+J232</f>
        <v>0</v>
      </c>
      <c r="I232" s="90">
        <f t="shared" ref="I232:I240" si="74">ROUND(H232*F232,2)</f>
        <v>0</v>
      </c>
      <c r="J232" s="101"/>
      <c r="K232" s="93">
        <f t="shared" ref="K232:K240" si="75">ROUND(J232*F232,2)</f>
        <v>0</v>
      </c>
      <c r="L232" s="94">
        <f t="shared" ref="L232:L240" si="76">E232-H232</f>
        <v>781.32</v>
      </c>
      <c r="M232" s="90">
        <f t="shared" ref="M232:M240" si="77">ROUND(G232-I232,2)</f>
        <v>70318.8</v>
      </c>
      <c r="N232" s="96">
        <f t="shared" ref="N232:N241" si="78">IF(G232=0,"",I232/G232)</f>
        <v>0</v>
      </c>
      <c r="O232" s="26"/>
      <c r="P232" s="23">
        <f t="shared" si="61"/>
        <v>0</v>
      </c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1:34" s="24" customFormat="1" ht="39.950000000000003" customHeight="1">
      <c r="A233" s="85">
        <v>1</v>
      </c>
      <c r="B233" s="85" t="s">
        <v>469</v>
      </c>
      <c r="C233" s="111" t="s">
        <v>470</v>
      </c>
      <c r="D233" s="87" t="s">
        <v>74</v>
      </c>
      <c r="E233" s="112">
        <v>70093</v>
      </c>
      <c r="F233" s="90">
        <v>5</v>
      </c>
      <c r="G233" s="90">
        <f t="shared" si="72"/>
        <v>350465</v>
      </c>
      <c r="H233" s="91">
        <f t="shared" si="73"/>
        <v>36820</v>
      </c>
      <c r="I233" s="90">
        <f t="shared" si="74"/>
        <v>184100</v>
      </c>
      <c r="J233" s="101"/>
      <c r="K233" s="93">
        <f t="shared" si="75"/>
        <v>0</v>
      </c>
      <c r="L233" s="94">
        <f t="shared" si="76"/>
        <v>33273</v>
      </c>
      <c r="M233" s="90">
        <f t="shared" si="77"/>
        <v>166365</v>
      </c>
      <c r="N233" s="96">
        <f t="shared" si="78"/>
        <v>0.5253020986403778</v>
      </c>
      <c r="O233" s="26"/>
      <c r="P233" s="23">
        <f t="shared" si="61"/>
        <v>36820</v>
      </c>
      <c r="Q233" s="23"/>
      <c r="R233" s="23"/>
      <c r="S233" s="23"/>
      <c r="T233" s="23"/>
      <c r="U233" s="23">
        <v>1000</v>
      </c>
      <c r="V233" s="23"/>
      <c r="W233" s="23"/>
      <c r="X233" s="23">
        <v>4000</v>
      </c>
      <c r="Y233" s="23">
        <v>2000</v>
      </c>
      <c r="Z233" s="24">
        <v>6320</v>
      </c>
      <c r="AA233" s="23">
        <v>6600</v>
      </c>
      <c r="AB233" s="23">
        <v>2200</v>
      </c>
      <c r="AC233" s="23">
        <v>4400</v>
      </c>
      <c r="AD233" s="23">
        <v>7000</v>
      </c>
      <c r="AE233" s="23">
        <v>3300</v>
      </c>
      <c r="AF233" s="23"/>
      <c r="AG233" s="23"/>
      <c r="AH233" s="23"/>
    </row>
    <row r="234" spans="1:34" s="24" customFormat="1" ht="39.950000000000003" customHeight="1">
      <c r="A234" s="178">
        <v>1</v>
      </c>
      <c r="B234" s="85" t="s">
        <v>471</v>
      </c>
      <c r="C234" s="111" t="s">
        <v>472</v>
      </c>
      <c r="D234" s="67" t="s">
        <v>436</v>
      </c>
      <c r="E234" s="112">
        <v>20</v>
      </c>
      <c r="F234" s="113">
        <v>172.92</v>
      </c>
      <c r="G234" s="90">
        <f t="shared" si="72"/>
        <v>3458.4</v>
      </c>
      <c r="H234" s="91">
        <f t="shared" si="73"/>
        <v>0</v>
      </c>
      <c r="I234" s="90">
        <f t="shared" si="74"/>
        <v>0</v>
      </c>
      <c r="J234" s="101"/>
      <c r="K234" s="93">
        <f t="shared" si="75"/>
        <v>0</v>
      </c>
      <c r="L234" s="94">
        <f t="shared" si="76"/>
        <v>20</v>
      </c>
      <c r="M234" s="90">
        <f t="shared" si="77"/>
        <v>3458.4</v>
      </c>
      <c r="N234" s="96">
        <f t="shared" si="78"/>
        <v>0</v>
      </c>
      <c r="O234" s="26"/>
      <c r="P234" s="23">
        <f t="shared" si="61"/>
        <v>0</v>
      </c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</row>
    <row r="235" spans="1:34" s="24" customFormat="1" ht="39.950000000000003" customHeight="1">
      <c r="A235" s="67">
        <v>1</v>
      </c>
      <c r="B235" s="85" t="s">
        <v>473</v>
      </c>
      <c r="C235" s="86" t="s">
        <v>474</v>
      </c>
      <c r="D235" s="87" t="s">
        <v>436</v>
      </c>
      <c r="E235" s="112">
        <v>7</v>
      </c>
      <c r="F235" s="89">
        <v>125.04</v>
      </c>
      <c r="G235" s="90">
        <f t="shared" si="72"/>
        <v>875.28</v>
      </c>
      <c r="H235" s="91">
        <f t="shared" si="73"/>
        <v>0</v>
      </c>
      <c r="I235" s="90">
        <f t="shared" si="74"/>
        <v>0</v>
      </c>
      <c r="J235" s="101"/>
      <c r="K235" s="93">
        <f t="shared" si="75"/>
        <v>0</v>
      </c>
      <c r="L235" s="94">
        <f t="shared" si="76"/>
        <v>7</v>
      </c>
      <c r="M235" s="90">
        <f t="shared" si="77"/>
        <v>875.28</v>
      </c>
      <c r="N235" s="96">
        <f t="shared" si="78"/>
        <v>0</v>
      </c>
      <c r="O235" s="26"/>
      <c r="P235" s="23">
        <f t="shared" si="61"/>
        <v>0</v>
      </c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</row>
    <row r="236" spans="1:34" s="24" customFormat="1" ht="39.950000000000003" customHeight="1">
      <c r="A236" s="69">
        <v>1</v>
      </c>
      <c r="B236" s="85" t="s">
        <v>475</v>
      </c>
      <c r="C236" s="86" t="s">
        <v>476</v>
      </c>
      <c r="D236" s="87" t="s">
        <v>436</v>
      </c>
      <c r="E236" s="112">
        <v>36</v>
      </c>
      <c r="F236" s="89">
        <v>171.76</v>
      </c>
      <c r="G236" s="90">
        <f t="shared" si="72"/>
        <v>6183.36</v>
      </c>
      <c r="H236" s="91">
        <f t="shared" si="73"/>
        <v>0</v>
      </c>
      <c r="I236" s="90">
        <f t="shared" si="74"/>
        <v>0</v>
      </c>
      <c r="J236" s="101"/>
      <c r="K236" s="93">
        <f t="shared" si="75"/>
        <v>0</v>
      </c>
      <c r="L236" s="94">
        <f t="shared" si="76"/>
        <v>36</v>
      </c>
      <c r="M236" s="90">
        <f t="shared" si="77"/>
        <v>6183.36</v>
      </c>
      <c r="N236" s="96">
        <f t="shared" si="78"/>
        <v>0</v>
      </c>
      <c r="O236" s="26"/>
      <c r="P236" s="23">
        <f t="shared" si="61"/>
        <v>0</v>
      </c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</row>
    <row r="237" spans="1:34" s="24" customFormat="1" ht="39.950000000000003" customHeight="1">
      <c r="A237" s="85">
        <v>1</v>
      </c>
      <c r="B237" s="85" t="s">
        <v>477</v>
      </c>
      <c r="C237" s="86" t="s">
        <v>478</v>
      </c>
      <c r="D237" s="87" t="s">
        <v>436</v>
      </c>
      <c r="E237" s="112">
        <v>62</v>
      </c>
      <c r="F237" s="89">
        <v>109.66</v>
      </c>
      <c r="G237" s="90">
        <f t="shared" si="72"/>
        <v>6798.92</v>
      </c>
      <c r="H237" s="91">
        <f t="shared" si="73"/>
        <v>0</v>
      </c>
      <c r="I237" s="90">
        <f t="shared" si="74"/>
        <v>0</v>
      </c>
      <c r="J237" s="101"/>
      <c r="K237" s="93">
        <f t="shared" si="75"/>
        <v>0</v>
      </c>
      <c r="L237" s="94">
        <f t="shared" si="76"/>
        <v>62</v>
      </c>
      <c r="M237" s="90">
        <f t="shared" si="77"/>
        <v>6798.92</v>
      </c>
      <c r="N237" s="96">
        <f t="shared" si="78"/>
        <v>0</v>
      </c>
      <c r="O237" s="26"/>
      <c r="P237" s="23">
        <f t="shared" si="61"/>
        <v>0</v>
      </c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</row>
    <row r="238" spans="1:34" s="24" customFormat="1" ht="39.950000000000003" customHeight="1">
      <c r="A238" s="85">
        <v>1</v>
      </c>
      <c r="B238" s="85" t="s">
        <v>479</v>
      </c>
      <c r="C238" s="86" t="s">
        <v>480</v>
      </c>
      <c r="D238" s="87" t="s">
        <v>436</v>
      </c>
      <c r="E238" s="112">
        <v>21</v>
      </c>
      <c r="F238" s="89">
        <v>191.13</v>
      </c>
      <c r="G238" s="90">
        <f t="shared" si="72"/>
        <v>4013.73</v>
      </c>
      <c r="H238" s="91">
        <f t="shared" si="73"/>
        <v>0</v>
      </c>
      <c r="I238" s="90">
        <f t="shared" si="74"/>
        <v>0</v>
      </c>
      <c r="J238" s="101"/>
      <c r="K238" s="93">
        <f t="shared" si="75"/>
        <v>0</v>
      </c>
      <c r="L238" s="94">
        <f t="shared" si="76"/>
        <v>21</v>
      </c>
      <c r="M238" s="90">
        <f t="shared" si="77"/>
        <v>4013.73</v>
      </c>
      <c r="N238" s="96">
        <f t="shared" si="78"/>
        <v>0</v>
      </c>
      <c r="O238" s="26"/>
      <c r="P238" s="23">
        <f t="shared" si="61"/>
        <v>0</v>
      </c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</row>
    <row r="239" spans="1:34" s="24" customFormat="1" ht="39.950000000000003" customHeight="1">
      <c r="A239" s="85">
        <v>1</v>
      </c>
      <c r="B239" s="85" t="s">
        <v>481</v>
      </c>
      <c r="C239" s="86" t="s">
        <v>482</v>
      </c>
      <c r="D239" s="87" t="s">
        <v>436</v>
      </c>
      <c r="E239" s="112">
        <v>20</v>
      </c>
      <c r="F239" s="89">
        <v>113.06</v>
      </c>
      <c r="G239" s="90">
        <f t="shared" si="72"/>
        <v>2261.1999999999998</v>
      </c>
      <c r="H239" s="91">
        <f t="shared" si="73"/>
        <v>0</v>
      </c>
      <c r="I239" s="90">
        <f t="shared" si="74"/>
        <v>0</v>
      </c>
      <c r="J239" s="101"/>
      <c r="K239" s="93">
        <f t="shared" si="75"/>
        <v>0</v>
      </c>
      <c r="L239" s="94">
        <f t="shared" si="76"/>
        <v>20</v>
      </c>
      <c r="M239" s="90">
        <f t="shared" si="77"/>
        <v>2261.1999999999998</v>
      </c>
      <c r="N239" s="96">
        <f t="shared" si="78"/>
        <v>0</v>
      </c>
      <c r="O239" s="26"/>
      <c r="P239" s="23">
        <f t="shared" si="61"/>
        <v>0</v>
      </c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</row>
    <row r="240" spans="1:34" s="24" customFormat="1" ht="39.950000000000003" customHeight="1">
      <c r="A240" s="85">
        <v>1</v>
      </c>
      <c r="B240" s="85" t="s">
        <v>483</v>
      </c>
      <c r="C240" s="86" t="s">
        <v>484</v>
      </c>
      <c r="D240" s="87" t="s">
        <v>436</v>
      </c>
      <c r="E240" s="112">
        <v>4</v>
      </c>
      <c r="F240" s="89">
        <v>12.24</v>
      </c>
      <c r="G240" s="90">
        <f t="shared" si="72"/>
        <v>48.96</v>
      </c>
      <c r="H240" s="91">
        <f t="shared" si="73"/>
        <v>0</v>
      </c>
      <c r="I240" s="90">
        <f t="shared" si="74"/>
        <v>0</v>
      </c>
      <c r="J240" s="101"/>
      <c r="K240" s="93">
        <f t="shared" si="75"/>
        <v>0</v>
      </c>
      <c r="L240" s="94">
        <f t="shared" si="76"/>
        <v>4</v>
      </c>
      <c r="M240" s="90">
        <f t="shared" si="77"/>
        <v>48.96</v>
      </c>
      <c r="N240" s="96">
        <f t="shared" si="78"/>
        <v>0</v>
      </c>
      <c r="O240" s="26"/>
      <c r="P240" s="23">
        <f t="shared" si="61"/>
        <v>0</v>
      </c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</row>
    <row r="241" spans="1:34" s="24" customFormat="1" ht="39.950000000000003" customHeight="1">
      <c r="A241" s="4" t="s">
        <v>485</v>
      </c>
      <c r="B241" s="4"/>
      <c r="C241" s="4"/>
      <c r="D241" s="4"/>
      <c r="E241" s="4"/>
      <c r="F241" s="4"/>
      <c r="G241" s="99">
        <f>SUM(G232:G240)</f>
        <v>444423.65</v>
      </c>
      <c r="H241" s="100"/>
      <c r="I241" s="99">
        <f>SUM(I232:I240)</f>
        <v>184100</v>
      </c>
      <c r="J241" s="101"/>
      <c r="K241" s="99">
        <f>SUM(K232:K240)</f>
        <v>0</v>
      </c>
      <c r="L241" s="102"/>
      <c r="M241" s="99">
        <f>SUM(M232:M240)</f>
        <v>260323.65</v>
      </c>
      <c r="N241" s="103">
        <f t="shared" si="78"/>
        <v>0.4142443814589975</v>
      </c>
      <c r="O241" s="26"/>
      <c r="P241" s="23">
        <f t="shared" si="61"/>
        <v>0</v>
      </c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</row>
    <row r="242" spans="1:34" s="24" customFormat="1" ht="39.950000000000003" customHeight="1">
      <c r="A242" s="84">
        <v>2</v>
      </c>
      <c r="B242" s="84"/>
      <c r="C242" s="104" t="s">
        <v>486</v>
      </c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6"/>
      <c r="O242" s="26"/>
      <c r="P242" s="23">
        <f t="shared" si="61"/>
        <v>0</v>
      </c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</row>
    <row r="243" spans="1:34" s="24" customFormat="1" ht="39.950000000000003" customHeight="1">
      <c r="A243" s="84">
        <v>2</v>
      </c>
      <c r="B243" s="84" t="s">
        <v>44</v>
      </c>
      <c r="C243" s="104" t="s">
        <v>487</v>
      </c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6"/>
      <c r="O243" s="26"/>
      <c r="P243" s="23">
        <f t="shared" si="61"/>
        <v>0</v>
      </c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</row>
    <row r="244" spans="1:34" s="24" customFormat="1" ht="39.950000000000003" customHeight="1">
      <c r="A244" s="85">
        <v>2</v>
      </c>
      <c r="B244" s="85" t="s">
        <v>46</v>
      </c>
      <c r="C244" s="111" t="s">
        <v>90</v>
      </c>
      <c r="D244" s="67" t="s">
        <v>488</v>
      </c>
      <c r="E244" s="179">
        <v>2050</v>
      </c>
      <c r="F244" s="89">
        <v>0.47</v>
      </c>
      <c r="G244" s="90">
        <f t="shared" ref="G244:G260" si="79">ROUND(E244*F244,2)</f>
        <v>963.5</v>
      </c>
      <c r="H244" s="91">
        <f t="shared" ref="H244:H260" si="80">P244+J244</f>
        <v>0</v>
      </c>
      <c r="I244" s="90">
        <f t="shared" ref="I244:I275" si="81">ROUND(H244*F244,2)</f>
        <v>0</v>
      </c>
      <c r="J244" s="101"/>
      <c r="K244" s="110">
        <f t="shared" ref="K244:K275" si="82">ROUND(J244*F244,2)</f>
        <v>0</v>
      </c>
      <c r="L244" s="94">
        <f t="shared" ref="L244:L260" si="83">E244-H244</f>
        <v>2050</v>
      </c>
      <c r="M244" s="90">
        <f t="shared" ref="M244:M275" si="84">ROUND(G244-I244,2)</f>
        <v>963.5</v>
      </c>
      <c r="N244" s="96">
        <f t="shared" ref="N244:N260" si="85">IF(G244=0,"",I244/G244)</f>
        <v>0</v>
      </c>
      <c r="O244" s="26"/>
      <c r="P244" s="23">
        <f t="shared" si="61"/>
        <v>0</v>
      </c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</row>
    <row r="245" spans="1:34" s="24" customFormat="1" ht="39.950000000000003" customHeight="1">
      <c r="A245" s="85">
        <v>2</v>
      </c>
      <c r="B245" s="85" t="s">
        <v>49</v>
      </c>
      <c r="C245" s="111" t="s">
        <v>92</v>
      </c>
      <c r="D245" s="67" t="s">
        <v>93</v>
      </c>
      <c r="E245" s="179">
        <v>9</v>
      </c>
      <c r="F245" s="89">
        <v>49.46</v>
      </c>
      <c r="G245" s="90">
        <f t="shared" si="79"/>
        <v>445.14</v>
      </c>
      <c r="H245" s="91">
        <f t="shared" si="80"/>
        <v>9</v>
      </c>
      <c r="I245" s="90">
        <f t="shared" si="81"/>
        <v>445.14</v>
      </c>
      <c r="J245" s="101"/>
      <c r="K245" s="93">
        <f t="shared" si="82"/>
        <v>0</v>
      </c>
      <c r="L245" s="94">
        <f t="shared" si="83"/>
        <v>0</v>
      </c>
      <c r="M245" s="90">
        <f t="shared" si="84"/>
        <v>0</v>
      </c>
      <c r="N245" s="96">
        <f t="shared" si="85"/>
        <v>1</v>
      </c>
      <c r="O245" s="26"/>
      <c r="P245" s="23">
        <f t="shared" si="61"/>
        <v>9</v>
      </c>
      <c r="Q245" s="23"/>
      <c r="R245" s="23"/>
      <c r="S245" s="23"/>
      <c r="T245" s="23"/>
      <c r="U245" s="23"/>
      <c r="V245" s="23">
        <v>9</v>
      </c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</row>
    <row r="246" spans="1:34" s="24" customFormat="1" ht="39.950000000000003" customHeight="1">
      <c r="A246" s="85">
        <v>2</v>
      </c>
      <c r="B246" s="85" t="s">
        <v>51</v>
      </c>
      <c r="C246" s="111" t="s">
        <v>95</v>
      </c>
      <c r="D246" s="67" t="s">
        <v>489</v>
      </c>
      <c r="E246" s="179">
        <v>701.5</v>
      </c>
      <c r="F246" s="89">
        <v>2.04</v>
      </c>
      <c r="G246" s="90">
        <f t="shared" si="79"/>
        <v>1431.06</v>
      </c>
      <c r="H246" s="91">
        <f t="shared" si="80"/>
        <v>0</v>
      </c>
      <c r="I246" s="109">
        <f t="shared" si="81"/>
        <v>0</v>
      </c>
      <c r="J246" s="101"/>
      <c r="K246" s="110">
        <f t="shared" si="82"/>
        <v>0</v>
      </c>
      <c r="L246" s="94">
        <f t="shared" si="83"/>
        <v>701.5</v>
      </c>
      <c r="M246" s="90">
        <f t="shared" si="84"/>
        <v>1431.06</v>
      </c>
      <c r="N246" s="96">
        <f t="shared" si="85"/>
        <v>0</v>
      </c>
      <c r="O246" s="26"/>
      <c r="P246" s="23">
        <f t="shared" si="61"/>
        <v>0</v>
      </c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</row>
    <row r="247" spans="1:34" s="24" customFormat="1" ht="39.950000000000003" customHeight="1">
      <c r="A247" s="85">
        <v>2</v>
      </c>
      <c r="B247" s="85" t="s">
        <v>54</v>
      </c>
      <c r="C247" s="111" t="s">
        <v>98</v>
      </c>
      <c r="D247" s="67" t="s">
        <v>110</v>
      </c>
      <c r="E247" s="179">
        <v>701.5</v>
      </c>
      <c r="F247" s="89">
        <v>3.89</v>
      </c>
      <c r="G247" s="90">
        <f t="shared" si="79"/>
        <v>2728.84</v>
      </c>
      <c r="H247" s="91">
        <f t="shared" si="80"/>
        <v>0</v>
      </c>
      <c r="I247" s="109">
        <f t="shared" si="81"/>
        <v>0</v>
      </c>
      <c r="J247" s="101"/>
      <c r="K247" s="110">
        <f t="shared" si="82"/>
        <v>0</v>
      </c>
      <c r="L247" s="94">
        <f t="shared" si="83"/>
        <v>701.5</v>
      </c>
      <c r="M247" s="90">
        <f t="shared" si="84"/>
        <v>2728.84</v>
      </c>
      <c r="N247" s="96">
        <f t="shared" si="85"/>
        <v>0</v>
      </c>
      <c r="O247" s="26"/>
      <c r="P247" s="23">
        <f t="shared" si="61"/>
        <v>0</v>
      </c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</row>
    <row r="248" spans="1:34" s="24" customFormat="1" ht="39.950000000000003" customHeight="1">
      <c r="A248" s="85">
        <v>2</v>
      </c>
      <c r="B248" s="85" t="s">
        <v>56</v>
      </c>
      <c r="C248" s="111" t="s">
        <v>101</v>
      </c>
      <c r="D248" s="67" t="s">
        <v>110</v>
      </c>
      <c r="E248" s="179">
        <v>14030</v>
      </c>
      <c r="F248" s="89">
        <v>1.19</v>
      </c>
      <c r="G248" s="90">
        <f t="shared" si="79"/>
        <v>16695.7</v>
      </c>
      <c r="H248" s="91">
        <f t="shared" si="80"/>
        <v>216</v>
      </c>
      <c r="I248" s="90">
        <f t="shared" si="81"/>
        <v>257.04000000000002</v>
      </c>
      <c r="J248" s="101"/>
      <c r="K248" s="93">
        <f t="shared" si="82"/>
        <v>0</v>
      </c>
      <c r="L248" s="94">
        <f t="shared" si="83"/>
        <v>13814</v>
      </c>
      <c r="M248" s="90">
        <f t="shared" si="84"/>
        <v>16438.66</v>
      </c>
      <c r="N248" s="96">
        <f t="shared" si="85"/>
        <v>1.5395580898075552E-2</v>
      </c>
      <c r="O248" s="26"/>
      <c r="P248" s="23">
        <f t="shared" si="61"/>
        <v>216</v>
      </c>
      <c r="Q248" s="23"/>
      <c r="R248" s="23"/>
      <c r="S248" s="23"/>
      <c r="T248" s="23"/>
      <c r="U248" s="23"/>
      <c r="V248" s="23">
        <v>216</v>
      </c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</row>
    <row r="249" spans="1:34" s="24" customFormat="1" ht="39.950000000000003" customHeight="1">
      <c r="A249" s="67">
        <v>2</v>
      </c>
      <c r="B249" s="67" t="s">
        <v>58</v>
      </c>
      <c r="C249" s="86" t="s">
        <v>103</v>
      </c>
      <c r="D249" s="87" t="s">
        <v>489</v>
      </c>
      <c r="E249" s="179">
        <v>701.5</v>
      </c>
      <c r="F249" s="90">
        <v>1.95</v>
      </c>
      <c r="G249" s="90">
        <f t="shared" si="79"/>
        <v>1367.93</v>
      </c>
      <c r="H249" s="91">
        <f t="shared" si="80"/>
        <v>72</v>
      </c>
      <c r="I249" s="90">
        <f t="shared" si="81"/>
        <v>140.4</v>
      </c>
      <c r="J249" s="101"/>
      <c r="K249" s="93">
        <f t="shared" si="82"/>
        <v>0</v>
      </c>
      <c r="L249" s="94">
        <f t="shared" si="83"/>
        <v>629.5</v>
      </c>
      <c r="M249" s="90">
        <f t="shared" si="84"/>
        <v>1227.53</v>
      </c>
      <c r="N249" s="96">
        <f t="shared" si="85"/>
        <v>0.10263683083198702</v>
      </c>
      <c r="O249" s="26"/>
      <c r="P249" s="23">
        <f t="shared" si="61"/>
        <v>72</v>
      </c>
      <c r="Q249" s="23"/>
      <c r="R249" s="23"/>
      <c r="S249" s="23"/>
      <c r="T249" s="23"/>
      <c r="U249" s="23"/>
      <c r="V249" s="23">
        <v>72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</row>
    <row r="250" spans="1:34" s="24" customFormat="1" ht="39.950000000000003" customHeight="1">
      <c r="A250" s="67">
        <v>2</v>
      </c>
      <c r="B250" s="67" t="s">
        <v>60</v>
      </c>
      <c r="C250" s="111" t="s">
        <v>155</v>
      </c>
      <c r="D250" s="67" t="s">
        <v>490</v>
      </c>
      <c r="E250" s="179">
        <v>504</v>
      </c>
      <c r="F250" s="90">
        <v>51.18</v>
      </c>
      <c r="G250" s="90">
        <f t="shared" si="79"/>
        <v>25794.720000000001</v>
      </c>
      <c r="H250" s="91">
        <f t="shared" si="80"/>
        <v>0</v>
      </c>
      <c r="I250" s="90">
        <f t="shared" si="81"/>
        <v>0</v>
      </c>
      <c r="J250" s="101"/>
      <c r="K250" s="93">
        <f t="shared" si="82"/>
        <v>0</v>
      </c>
      <c r="L250" s="94">
        <f t="shared" si="83"/>
        <v>504</v>
      </c>
      <c r="M250" s="90">
        <f t="shared" si="84"/>
        <v>25794.720000000001</v>
      </c>
      <c r="N250" s="96">
        <f t="shared" si="85"/>
        <v>0</v>
      </c>
      <c r="O250" s="26"/>
      <c r="P250" s="23">
        <f t="shared" si="61"/>
        <v>0</v>
      </c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</row>
    <row r="251" spans="1:34" s="24" customFormat="1" ht="39.950000000000003" customHeight="1">
      <c r="A251" s="67">
        <v>2</v>
      </c>
      <c r="B251" s="67" t="s">
        <v>62</v>
      </c>
      <c r="C251" s="111" t="s">
        <v>491</v>
      </c>
      <c r="D251" s="67" t="s">
        <v>492</v>
      </c>
      <c r="E251" s="179">
        <v>600</v>
      </c>
      <c r="F251" s="90">
        <v>5.62</v>
      </c>
      <c r="G251" s="90">
        <f t="shared" si="79"/>
        <v>3372</v>
      </c>
      <c r="H251" s="91">
        <f t="shared" si="80"/>
        <v>0</v>
      </c>
      <c r="I251" s="109">
        <f t="shared" si="81"/>
        <v>0</v>
      </c>
      <c r="J251" s="101"/>
      <c r="K251" s="110">
        <f t="shared" si="82"/>
        <v>0</v>
      </c>
      <c r="L251" s="94">
        <f t="shared" si="83"/>
        <v>600</v>
      </c>
      <c r="M251" s="90">
        <f t="shared" si="84"/>
        <v>3372</v>
      </c>
      <c r="N251" s="96">
        <f t="shared" si="85"/>
        <v>0</v>
      </c>
      <c r="O251" s="26"/>
      <c r="P251" s="23">
        <f t="shared" si="61"/>
        <v>0</v>
      </c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</row>
    <row r="252" spans="1:34" s="24" customFormat="1" ht="39.950000000000003" customHeight="1">
      <c r="A252" s="67">
        <v>2</v>
      </c>
      <c r="B252" s="67" t="s">
        <v>64</v>
      </c>
      <c r="C252" s="111" t="s">
        <v>114</v>
      </c>
      <c r="D252" s="67" t="s">
        <v>493</v>
      </c>
      <c r="E252" s="179">
        <v>115</v>
      </c>
      <c r="F252" s="90">
        <v>92.25</v>
      </c>
      <c r="G252" s="90">
        <f t="shared" si="79"/>
        <v>10608.75</v>
      </c>
      <c r="H252" s="91">
        <f t="shared" si="80"/>
        <v>0</v>
      </c>
      <c r="I252" s="109">
        <f t="shared" si="81"/>
        <v>0</v>
      </c>
      <c r="J252" s="101"/>
      <c r="K252" s="110">
        <f t="shared" si="82"/>
        <v>0</v>
      </c>
      <c r="L252" s="94">
        <f t="shared" si="83"/>
        <v>115</v>
      </c>
      <c r="M252" s="90">
        <f t="shared" si="84"/>
        <v>10608.75</v>
      </c>
      <c r="N252" s="96">
        <f t="shared" si="85"/>
        <v>0</v>
      </c>
      <c r="O252" s="26"/>
      <c r="P252" s="23">
        <f t="shared" si="61"/>
        <v>0</v>
      </c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</row>
    <row r="253" spans="1:34" s="24" customFormat="1" ht="39.950000000000003" customHeight="1">
      <c r="A253" s="67">
        <v>2</v>
      </c>
      <c r="B253" s="67" t="s">
        <v>66</v>
      </c>
      <c r="C253" s="111" t="s">
        <v>494</v>
      </c>
      <c r="D253" s="67" t="s">
        <v>493</v>
      </c>
      <c r="E253" s="179">
        <v>805</v>
      </c>
      <c r="F253" s="90">
        <v>52.1</v>
      </c>
      <c r="G253" s="90">
        <f t="shared" si="79"/>
        <v>41940.5</v>
      </c>
      <c r="H253" s="91">
        <f t="shared" si="80"/>
        <v>0</v>
      </c>
      <c r="I253" s="109">
        <f t="shared" si="81"/>
        <v>0</v>
      </c>
      <c r="J253" s="101"/>
      <c r="K253" s="110">
        <f t="shared" si="82"/>
        <v>0</v>
      </c>
      <c r="L253" s="94">
        <f t="shared" si="83"/>
        <v>805</v>
      </c>
      <c r="M253" s="90">
        <f t="shared" si="84"/>
        <v>41940.5</v>
      </c>
      <c r="N253" s="96">
        <f t="shared" si="85"/>
        <v>0</v>
      </c>
      <c r="O253" s="26"/>
      <c r="P253" s="23">
        <f t="shared" si="61"/>
        <v>0</v>
      </c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</row>
    <row r="254" spans="1:34" s="24" customFormat="1" ht="39.950000000000003" customHeight="1">
      <c r="A254" s="67">
        <v>2</v>
      </c>
      <c r="B254" s="67" t="s">
        <v>495</v>
      </c>
      <c r="C254" s="111" t="s">
        <v>118</v>
      </c>
      <c r="D254" s="67" t="s">
        <v>493</v>
      </c>
      <c r="E254" s="179">
        <v>35</v>
      </c>
      <c r="F254" s="90">
        <v>231.58</v>
      </c>
      <c r="G254" s="90">
        <f t="shared" si="79"/>
        <v>8105.3</v>
      </c>
      <c r="H254" s="91">
        <f t="shared" si="80"/>
        <v>0</v>
      </c>
      <c r="I254" s="109">
        <f t="shared" si="81"/>
        <v>0</v>
      </c>
      <c r="J254" s="101"/>
      <c r="K254" s="110">
        <f t="shared" si="82"/>
        <v>0</v>
      </c>
      <c r="L254" s="94">
        <f t="shared" si="83"/>
        <v>35</v>
      </c>
      <c r="M254" s="90">
        <f t="shared" si="84"/>
        <v>8105.3</v>
      </c>
      <c r="N254" s="96">
        <f t="shared" si="85"/>
        <v>0</v>
      </c>
      <c r="O254" s="26"/>
      <c r="P254" s="23">
        <f t="shared" si="61"/>
        <v>0</v>
      </c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</row>
    <row r="255" spans="1:34" s="24" customFormat="1" ht="39.950000000000003" customHeight="1">
      <c r="A255" s="67">
        <v>2</v>
      </c>
      <c r="B255" s="67" t="s">
        <v>496</v>
      </c>
      <c r="C255" s="111" t="s">
        <v>120</v>
      </c>
      <c r="D255" s="67" t="s">
        <v>497</v>
      </c>
      <c r="E255" s="179">
        <v>19100</v>
      </c>
      <c r="F255" s="90">
        <v>0.8</v>
      </c>
      <c r="G255" s="90">
        <f t="shared" si="79"/>
        <v>15280</v>
      </c>
      <c r="H255" s="91">
        <f t="shared" si="80"/>
        <v>0</v>
      </c>
      <c r="I255" s="109">
        <f t="shared" si="81"/>
        <v>0</v>
      </c>
      <c r="J255" s="101"/>
      <c r="K255" s="110">
        <f t="shared" si="82"/>
        <v>0</v>
      </c>
      <c r="L255" s="94">
        <f t="shared" si="83"/>
        <v>19100</v>
      </c>
      <c r="M255" s="90">
        <f t="shared" si="84"/>
        <v>15280</v>
      </c>
      <c r="N255" s="96">
        <f t="shared" si="85"/>
        <v>0</v>
      </c>
      <c r="O255" s="26"/>
      <c r="P255" s="23">
        <f t="shared" si="61"/>
        <v>0</v>
      </c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</row>
    <row r="256" spans="1:34" s="24" customFormat="1" ht="39.950000000000003" customHeight="1">
      <c r="A256" s="67">
        <v>2</v>
      </c>
      <c r="B256" s="67" t="s">
        <v>498</v>
      </c>
      <c r="C256" s="86" t="s">
        <v>103</v>
      </c>
      <c r="D256" s="87" t="s">
        <v>489</v>
      </c>
      <c r="E256" s="179">
        <v>955</v>
      </c>
      <c r="F256" s="90">
        <v>1.95</v>
      </c>
      <c r="G256" s="90">
        <f t="shared" si="79"/>
        <v>1862.25</v>
      </c>
      <c r="H256" s="91">
        <f t="shared" si="80"/>
        <v>0</v>
      </c>
      <c r="I256" s="109">
        <f t="shared" si="81"/>
        <v>0</v>
      </c>
      <c r="J256" s="101"/>
      <c r="K256" s="110">
        <f t="shared" si="82"/>
        <v>0</v>
      </c>
      <c r="L256" s="94">
        <f t="shared" si="83"/>
        <v>955</v>
      </c>
      <c r="M256" s="90">
        <f t="shared" si="84"/>
        <v>1862.25</v>
      </c>
      <c r="N256" s="96">
        <f t="shared" si="85"/>
        <v>0</v>
      </c>
      <c r="O256" s="26"/>
      <c r="P256" s="23">
        <f t="shared" si="61"/>
        <v>0</v>
      </c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</row>
    <row r="257" spans="1:34" s="24" customFormat="1" ht="39.950000000000003" customHeight="1">
      <c r="A257" s="67">
        <v>2</v>
      </c>
      <c r="B257" s="67" t="s">
        <v>499</v>
      </c>
      <c r="C257" s="111" t="s">
        <v>198</v>
      </c>
      <c r="D257" s="67" t="s">
        <v>500</v>
      </c>
      <c r="E257" s="179">
        <v>649.75</v>
      </c>
      <c r="F257" s="90">
        <v>5.26</v>
      </c>
      <c r="G257" s="90">
        <f t="shared" si="79"/>
        <v>3417.69</v>
      </c>
      <c r="H257" s="91">
        <f t="shared" si="80"/>
        <v>0</v>
      </c>
      <c r="I257" s="109">
        <f t="shared" si="81"/>
        <v>0</v>
      </c>
      <c r="J257" s="101"/>
      <c r="K257" s="110">
        <f t="shared" si="82"/>
        <v>0</v>
      </c>
      <c r="L257" s="94">
        <f t="shared" si="83"/>
        <v>649.75</v>
      </c>
      <c r="M257" s="90">
        <f t="shared" si="84"/>
        <v>3417.69</v>
      </c>
      <c r="N257" s="96">
        <f t="shared" si="85"/>
        <v>0</v>
      </c>
      <c r="O257" s="26"/>
      <c r="P257" s="23">
        <f t="shared" si="61"/>
        <v>0</v>
      </c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</row>
    <row r="258" spans="1:34" s="24" customFormat="1" ht="39.950000000000003" customHeight="1">
      <c r="A258" s="67">
        <v>2</v>
      </c>
      <c r="B258" s="67" t="s">
        <v>501</v>
      </c>
      <c r="C258" s="111" t="s">
        <v>200</v>
      </c>
      <c r="D258" s="67" t="s">
        <v>502</v>
      </c>
      <c r="E258" s="179">
        <v>12995</v>
      </c>
      <c r="F258" s="90">
        <v>0.15</v>
      </c>
      <c r="G258" s="90">
        <f t="shared" si="79"/>
        <v>1949.25</v>
      </c>
      <c r="H258" s="91">
        <f t="shared" si="80"/>
        <v>0</v>
      </c>
      <c r="I258" s="109">
        <f t="shared" si="81"/>
        <v>0</v>
      </c>
      <c r="J258" s="101"/>
      <c r="K258" s="110">
        <f t="shared" si="82"/>
        <v>0</v>
      </c>
      <c r="L258" s="94">
        <f t="shared" si="83"/>
        <v>12995</v>
      </c>
      <c r="M258" s="90">
        <f t="shared" si="84"/>
        <v>1949.25</v>
      </c>
      <c r="N258" s="96">
        <f t="shared" si="85"/>
        <v>0</v>
      </c>
      <c r="O258" s="26"/>
      <c r="P258" s="23">
        <f t="shared" si="61"/>
        <v>0</v>
      </c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</row>
    <row r="259" spans="1:34" s="24" customFormat="1" ht="39.950000000000003" customHeight="1">
      <c r="A259" s="67">
        <v>2</v>
      </c>
      <c r="B259" s="67" t="s">
        <v>503</v>
      </c>
      <c r="C259" s="111" t="s">
        <v>203</v>
      </c>
      <c r="D259" s="67" t="s">
        <v>490</v>
      </c>
      <c r="E259" s="179">
        <v>20163.400000000001</v>
      </c>
      <c r="F259" s="90">
        <v>10.64</v>
      </c>
      <c r="G259" s="90">
        <f t="shared" si="79"/>
        <v>214538.58</v>
      </c>
      <c r="H259" s="91">
        <f t="shared" si="80"/>
        <v>889.06999999999994</v>
      </c>
      <c r="I259" s="90">
        <f t="shared" si="81"/>
        <v>9459.7000000000007</v>
      </c>
      <c r="J259" s="152">
        <v>472.65</v>
      </c>
      <c r="K259" s="93">
        <f t="shared" si="82"/>
        <v>5029</v>
      </c>
      <c r="L259" s="94">
        <f t="shared" si="83"/>
        <v>19274.330000000002</v>
      </c>
      <c r="M259" s="90">
        <f t="shared" si="84"/>
        <v>205078.88</v>
      </c>
      <c r="N259" s="96">
        <f t="shared" si="85"/>
        <v>4.4093234885772069E-2</v>
      </c>
      <c r="O259" s="26"/>
      <c r="P259" s="23">
        <f t="shared" si="61"/>
        <v>416.42</v>
      </c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>
        <v>416.42</v>
      </c>
    </row>
    <row r="260" spans="1:34" s="24" customFormat="1" ht="39.950000000000003" customHeight="1">
      <c r="A260" s="67">
        <v>2</v>
      </c>
      <c r="B260" s="67" t="s">
        <v>504</v>
      </c>
      <c r="C260" s="111" t="s">
        <v>205</v>
      </c>
      <c r="D260" s="67" t="s">
        <v>505</v>
      </c>
      <c r="E260" s="179">
        <v>112712.4</v>
      </c>
      <c r="F260" s="90">
        <v>0.27</v>
      </c>
      <c r="G260" s="90">
        <f t="shared" si="79"/>
        <v>30432.35</v>
      </c>
      <c r="H260" s="91">
        <f t="shared" si="80"/>
        <v>13247.15</v>
      </c>
      <c r="I260" s="90">
        <f t="shared" si="81"/>
        <v>3576.73</v>
      </c>
      <c r="J260" s="152">
        <v>7042.49</v>
      </c>
      <c r="K260" s="93">
        <f t="shared" si="82"/>
        <v>1901.47</v>
      </c>
      <c r="L260" s="94">
        <f t="shared" si="83"/>
        <v>99465.25</v>
      </c>
      <c r="M260" s="90">
        <f t="shared" si="84"/>
        <v>26855.62</v>
      </c>
      <c r="N260" s="96">
        <f t="shared" si="85"/>
        <v>0.1175305226182007</v>
      </c>
      <c r="O260" s="26"/>
      <c r="P260" s="23">
        <f t="shared" si="61"/>
        <v>6204.66</v>
      </c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>
        <v>6204.66</v>
      </c>
    </row>
    <row r="261" spans="1:34" s="24" customFormat="1" ht="39.950000000000003" customHeight="1">
      <c r="A261" s="180">
        <v>2</v>
      </c>
      <c r="B261" s="180" t="s">
        <v>70</v>
      </c>
      <c r="C261" s="181" t="s">
        <v>506</v>
      </c>
      <c r="D261" s="182"/>
      <c r="E261" s="182"/>
      <c r="F261" s="182"/>
      <c r="G261" s="182"/>
      <c r="H261" s="182"/>
      <c r="I261" s="182">
        <f t="shared" si="81"/>
        <v>0</v>
      </c>
      <c r="J261" s="182"/>
      <c r="K261" s="182">
        <f t="shared" si="82"/>
        <v>0</v>
      </c>
      <c r="L261" s="182"/>
      <c r="M261" s="182">
        <f t="shared" si="84"/>
        <v>0</v>
      </c>
      <c r="N261" s="183"/>
      <c r="O261" s="26"/>
      <c r="P261" s="23">
        <f t="shared" si="61"/>
        <v>0</v>
      </c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</row>
    <row r="262" spans="1:34" s="24" customFormat="1" ht="39.950000000000003" customHeight="1">
      <c r="A262" s="85">
        <v>2</v>
      </c>
      <c r="B262" s="85" t="s">
        <v>72</v>
      </c>
      <c r="C262" s="111" t="s">
        <v>507</v>
      </c>
      <c r="D262" s="67" t="s">
        <v>488</v>
      </c>
      <c r="E262" s="179">
        <v>767</v>
      </c>
      <c r="F262" s="90">
        <v>525.46</v>
      </c>
      <c r="G262" s="90">
        <f t="shared" ref="G262:G269" si="86">E262*F262</f>
        <v>403027.82</v>
      </c>
      <c r="H262" s="91">
        <f t="shared" ref="H262:H269" si="87">P262+J262</f>
        <v>0</v>
      </c>
      <c r="I262" s="109">
        <f t="shared" si="81"/>
        <v>0</v>
      </c>
      <c r="J262" s="101"/>
      <c r="K262" s="110">
        <f t="shared" si="82"/>
        <v>0</v>
      </c>
      <c r="L262" s="94">
        <f t="shared" ref="L262:L269" si="88">E262-H262</f>
        <v>767</v>
      </c>
      <c r="M262" s="90">
        <f t="shared" si="84"/>
        <v>403027.82</v>
      </c>
      <c r="N262" s="96">
        <f t="shared" ref="N262:N269" si="89">IF(G262=0,"",I262/G262)</f>
        <v>0</v>
      </c>
      <c r="O262" s="26"/>
      <c r="P262" s="23">
        <f t="shared" si="61"/>
        <v>0</v>
      </c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</row>
    <row r="263" spans="1:34" s="24" customFormat="1" ht="39.950000000000003" customHeight="1">
      <c r="A263" s="85">
        <v>2</v>
      </c>
      <c r="B263" s="85" t="s">
        <v>75</v>
      </c>
      <c r="C263" s="111" t="s">
        <v>508</v>
      </c>
      <c r="D263" s="67" t="s">
        <v>488</v>
      </c>
      <c r="E263" s="179">
        <v>1470</v>
      </c>
      <c r="F263" s="90">
        <v>490</v>
      </c>
      <c r="G263" s="90">
        <f t="shared" si="86"/>
        <v>720300</v>
      </c>
      <c r="H263" s="91">
        <f t="shared" si="87"/>
        <v>0</v>
      </c>
      <c r="I263" s="109">
        <f t="shared" si="81"/>
        <v>0</v>
      </c>
      <c r="J263" s="101"/>
      <c r="K263" s="110">
        <f t="shared" si="82"/>
        <v>0</v>
      </c>
      <c r="L263" s="94">
        <f t="shared" si="88"/>
        <v>1470</v>
      </c>
      <c r="M263" s="90">
        <f t="shared" si="84"/>
        <v>720300</v>
      </c>
      <c r="N263" s="96">
        <f t="shared" si="89"/>
        <v>0</v>
      </c>
      <c r="O263" s="26"/>
      <c r="P263" s="23">
        <f t="shared" si="61"/>
        <v>0</v>
      </c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</row>
    <row r="264" spans="1:34" s="24" customFormat="1" ht="54.75" customHeight="1">
      <c r="A264" s="85">
        <v>2</v>
      </c>
      <c r="B264" s="85" t="s">
        <v>77</v>
      </c>
      <c r="C264" s="111" t="s">
        <v>160</v>
      </c>
      <c r="D264" s="67" t="s">
        <v>493</v>
      </c>
      <c r="E264" s="179">
        <v>102.68</v>
      </c>
      <c r="F264" s="90">
        <v>36.93</v>
      </c>
      <c r="G264" s="90">
        <f t="shared" si="86"/>
        <v>3791.9724000000001</v>
      </c>
      <c r="H264" s="91">
        <f t="shared" si="87"/>
        <v>0</v>
      </c>
      <c r="I264" s="109">
        <f t="shared" si="81"/>
        <v>0</v>
      </c>
      <c r="J264" s="101"/>
      <c r="K264" s="110">
        <f t="shared" si="82"/>
        <v>0</v>
      </c>
      <c r="L264" s="94">
        <f t="shared" si="88"/>
        <v>102.68</v>
      </c>
      <c r="M264" s="90">
        <f t="shared" si="84"/>
        <v>3791.97</v>
      </c>
      <c r="N264" s="96">
        <f t="shared" si="89"/>
        <v>0</v>
      </c>
      <c r="O264" s="26"/>
      <c r="P264" s="23">
        <f t="shared" si="61"/>
        <v>0</v>
      </c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</row>
    <row r="265" spans="1:34" s="24" customFormat="1" ht="61.5" customHeight="1">
      <c r="A265" s="85">
        <v>2</v>
      </c>
      <c r="B265" s="85" t="s">
        <v>79</v>
      </c>
      <c r="C265" s="111" t="s">
        <v>509</v>
      </c>
      <c r="D265" s="67" t="s">
        <v>493</v>
      </c>
      <c r="E265" s="179">
        <v>18</v>
      </c>
      <c r="F265" s="90">
        <v>314.29000000000002</v>
      </c>
      <c r="G265" s="90">
        <f t="shared" si="86"/>
        <v>5657.22</v>
      </c>
      <c r="H265" s="91">
        <f t="shared" si="87"/>
        <v>0</v>
      </c>
      <c r="I265" s="109">
        <f t="shared" si="81"/>
        <v>0</v>
      </c>
      <c r="J265" s="101"/>
      <c r="K265" s="110">
        <f t="shared" si="82"/>
        <v>0</v>
      </c>
      <c r="L265" s="94">
        <f t="shared" si="88"/>
        <v>18</v>
      </c>
      <c r="M265" s="90">
        <f t="shared" si="84"/>
        <v>5657.22</v>
      </c>
      <c r="N265" s="96">
        <f t="shared" si="89"/>
        <v>0</v>
      </c>
      <c r="O265" s="26"/>
      <c r="P265" s="23">
        <f t="shared" si="61"/>
        <v>0</v>
      </c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</row>
    <row r="266" spans="1:34" s="24" customFormat="1" ht="77.25" customHeight="1">
      <c r="A266" s="85">
        <v>2</v>
      </c>
      <c r="B266" s="85" t="s">
        <v>82</v>
      </c>
      <c r="C266" s="111" t="s">
        <v>510</v>
      </c>
      <c r="D266" s="67" t="s">
        <v>493</v>
      </c>
      <c r="E266" s="179">
        <v>37110.5</v>
      </c>
      <c r="F266" s="90">
        <v>10</v>
      </c>
      <c r="G266" s="90">
        <f t="shared" si="86"/>
        <v>371105</v>
      </c>
      <c r="H266" s="91">
        <f t="shared" si="87"/>
        <v>0</v>
      </c>
      <c r="I266" s="109">
        <f t="shared" si="81"/>
        <v>0</v>
      </c>
      <c r="J266" s="101"/>
      <c r="K266" s="110">
        <f t="shared" si="82"/>
        <v>0</v>
      </c>
      <c r="L266" s="94">
        <f t="shared" si="88"/>
        <v>37110.5</v>
      </c>
      <c r="M266" s="90">
        <f t="shared" si="84"/>
        <v>371105</v>
      </c>
      <c r="N266" s="96">
        <f t="shared" si="89"/>
        <v>0</v>
      </c>
      <c r="O266" s="26"/>
      <c r="P266" s="23">
        <f t="shared" si="61"/>
        <v>0</v>
      </c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</row>
    <row r="267" spans="1:34" s="24" customFormat="1" ht="39.950000000000003" customHeight="1">
      <c r="A267" s="85">
        <v>2</v>
      </c>
      <c r="B267" s="85" t="s">
        <v>84</v>
      </c>
      <c r="C267" s="111" t="s">
        <v>511</v>
      </c>
      <c r="D267" s="67" t="s">
        <v>110</v>
      </c>
      <c r="E267" s="179">
        <v>371105</v>
      </c>
      <c r="F267" s="90">
        <v>1.39</v>
      </c>
      <c r="G267" s="90">
        <f t="shared" si="86"/>
        <v>515835.94999999995</v>
      </c>
      <c r="H267" s="91">
        <f t="shared" si="87"/>
        <v>0</v>
      </c>
      <c r="I267" s="109">
        <f t="shared" si="81"/>
        <v>0</v>
      </c>
      <c r="J267" s="101"/>
      <c r="K267" s="110">
        <f t="shared" si="82"/>
        <v>0</v>
      </c>
      <c r="L267" s="94">
        <f t="shared" si="88"/>
        <v>371105</v>
      </c>
      <c r="M267" s="90">
        <f t="shared" si="84"/>
        <v>515835.95</v>
      </c>
      <c r="N267" s="96">
        <f t="shared" si="89"/>
        <v>0</v>
      </c>
      <c r="O267" s="26"/>
      <c r="P267" s="23">
        <f t="shared" si="61"/>
        <v>0</v>
      </c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</row>
    <row r="268" spans="1:34" s="24" customFormat="1" ht="39.950000000000003" customHeight="1">
      <c r="A268" s="85">
        <v>2</v>
      </c>
      <c r="B268" s="85" t="s">
        <v>512</v>
      </c>
      <c r="C268" s="111" t="s">
        <v>513</v>
      </c>
      <c r="D268" s="67" t="s">
        <v>489</v>
      </c>
      <c r="E268" s="179">
        <v>3711.05</v>
      </c>
      <c r="F268" s="90">
        <v>23.44</v>
      </c>
      <c r="G268" s="90">
        <f t="shared" si="86"/>
        <v>86987.012000000002</v>
      </c>
      <c r="H268" s="91">
        <f t="shared" si="87"/>
        <v>0</v>
      </c>
      <c r="I268" s="90">
        <f t="shared" si="81"/>
        <v>0</v>
      </c>
      <c r="J268" s="101"/>
      <c r="K268" s="93">
        <f t="shared" si="82"/>
        <v>0</v>
      </c>
      <c r="L268" s="94">
        <f t="shared" si="88"/>
        <v>3711.05</v>
      </c>
      <c r="M268" s="90">
        <f t="shared" si="84"/>
        <v>86987.01</v>
      </c>
      <c r="N268" s="96">
        <f t="shared" si="89"/>
        <v>0</v>
      </c>
      <c r="O268" s="26"/>
      <c r="P268" s="23">
        <f t="shared" ref="P268:P331" si="90">SUM(Q268:AH268)</f>
        <v>0</v>
      </c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</row>
    <row r="269" spans="1:34" s="24" customFormat="1" ht="39.950000000000003" customHeight="1">
      <c r="A269" s="85">
        <v>2</v>
      </c>
      <c r="B269" s="85" t="s">
        <v>514</v>
      </c>
      <c r="C269" s="111" t="s">
        <v>515</v>
      </c>
      <c r="D269" s="67" t="s">
        <v>493</v>
      </c>
      <c r="E269" s="179">
        <v>33399.449999999997</v>
      </c>
      <c r="F269" s="90">
        <v>4.6100000000000003</v>
      </c>
      <c r="G269" s="90">
        <f t="shared" si="86"/>
        <v>153971.4645</v>
      </c>
      <c r="H269" s="91">
        <f t="shared" si="87"/>
        <v>0</v>
      </c>
      <c r="I269" s="109">
        <f t="shared" si="81"/>
        <v>0</v>
      </c>
      <c r="J269" s="101"/>
      <c r="K269" s="110">
        <f t="shared" si="82"/>
        <v>0</v>
      </c>
      <c r="L269" s="94">
        <f t="shared" si="88"/>
        <v>33399.449999999997</v>
      </c>
      <c r="M269" s="90">
        <f t="shared" si="84"/>
        <v>153971.46</v>
      </c>
      <c r="N269" s="96">
        <f t="shared" si="89"/>
        <v>0</v>
      </c>
      <c r="O269" s="26"/>
      <c r="P269" s="23">
        <f t="shared" si="90"/>
        <v>0</v>
      </c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</row>
    <row r="270" spans="1:34" s="24" customFormat="1" ht="39.950000000000003" customHeight="1">
      <c r="A270" s="84"/>
      <c r="B270" s="84"/>
      <c r="C270" s="104" t="s">
        <v>516</v>
      </c>
      <c r="D270" s="105"/>
      <c r="E270" s="105"/>
      <c r="F270" s="105"/>
      <c r="G270" s="105"/>
      <c r="H270" s="105"/>
      <c r="I270" s="105">
        <f t="shared" si="81"/>
        <v>0</v>
      </c>
      <c r="J270" s="105"/>
      <c r="K270" s="105">
        <f t="shared" si="82"/>
        <v>0</v>
      </c>
      <c r="L270" s="105"/>
      <c r="M270" s="105">
        <f t="shared" si="84"/>
        <v>0</v>
      </c>
      <c r="N270" s="106"/>
      <c r="O270" s="26"/>
      <c r="P270" s="23">
        <f t="shared" si="90"/>
        <v>0</v>
      </c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</row>
    <row r="271" spans="1:34" s="24" customFormat="1" ht="39.950000000000003" customHeight="1">
      <c r="A271" s="85" t="s">
        <v>517</v>
      </c>
      <c r="B271" s="85" t="s">
        <v>518</v>
      </c>
      <c r="C271" s="86" t="s">
        <v>519</v>
      </c>
      <c r="D271" s="87" t="s">
        <v>489</v>
      </c>
      <c r="E271" s="179">
        <v>79</v>
      </c>
      <c r="F271" s="89">
        <v>745.38</v>
      </c>
      <c r="G271" s="90">
        <f t="shared" ref="G271:G277" si="91">E271*F271</f>
        <v>58885.02</v>
      </c>
      <c r="H271" s="91">
        <f t="shared" ref="H271:H277" si="92">P271+J271</f>
        <v>0</v>
      </c>
      <c r="I271" s="109">
        <f t="shared" si="81"/>
        <v>0</v>
      </c>
      <c r="J271" s="101"/>
      <c r="K271" s="110">
        <f t="shared" si="82"/>
        <v>0</v>
      </c>
      <c r="L271" s="94">
        <f t="shared" ref="L271:L277" si="93">E271-H271</f>
        <v>79</v>
      </c>
      <c r="M271" s="90">
        <f t="shared" si="84"/>
        <v>58885.02</v>
      </c>
      <c r="N271" s="96">
        <f t="shared" ref="N271:N277" si="94">IF(G271=0,"",I271/G271)</f>
        <v>0</v>
      </c>
      <c r="O271" s="26"/>
      <c r="P271" s="23">
        <f t="shared" si="90"/>
        <v>0</v>
      </c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</row>
    <row r="272" spans="1:34" s="24" customFormat="1" ht="39.950000000000003" customHeight="1">
      <c r="A272" s="85" t="s">
        <v>517</v>
      </c>
      <c r="B272" s="85" t="s">
        <v>520</v>
      </c>
      <c r="C272" s="86" t="s">
        <v>521</v>
      </c>
      <c r="D272" s="87" t="s">
        <v>489</v>
      </c>
      <c r="E272" s="179">
        <v>80</v>
      </c>
      <c r="F272" s="89">
        <v>1898.91</v>
      </c>
      <c r="G272" s="90">
        <f t="shared" si="91"/>
        <v>151912.80000000002</v>
      </c>
      <c r="H272" s="91">
        <f t="shared" si="92"/>
        <v>0</v>
      </c>
      <c r="I272" s="109">
        <f t="shared" si="81"/>
        <v>0</v>
      </c>
      <c r="J272" s="101"/>
      <c r="K272" s="110">
        <f t="shared" si="82"/>
        <v>0</v>
      </c>
      <c r="L272" s="94">
        <f t="shared" si="93"/>
        <v>80</v>
      </c>
      <c r="M272" s="90">
        <f t="shared" si="84"/>
        <v>151912.79999999999</v>
      </c>
      <c r="N272" s="96">
        <f t="shared" si="94"/>
        <v>0</v>
      </c>
      <c r="O272" s="26"/>
      <c r="P272" s="23">
        <f t="shared" si="90"/>
        <v>0</v>
      </c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</row>
    <row r="273" spans="1:34" s="24" customFormat="1" ht="39.950000000000003" customHeight="1">
      <c r="A273" s="85" t="s">
        <v>517</v>
      </c>
      <c r="B273" s="85" t="s">
        <v>522</v>
      </c>
      <c r="C273" s="86" t="s">
        <v>523</v>
      </c>
      <c r="D273" s="87" t="s">
        <v>489</v>
      </c>
      <c r="E273" s="179">
        <v>69</v>
      </c>
      <c r="F273" s="89">
        <v>2070.34</v>
      </c>
      <c r="G273" s="90">
        <f t="shared" si="91"/>
        <v>142853.46000000002</v>
      </c>
      <c r="H273" s="91">
        <f t="shared" si="92"/>
        <v>0</v>
      </c>
      <c r="I273" s="109">
        <f t="shared" si="81"/>
        <v>0</v>
      </c>
      <c r="J273" s="101"/>
      <c r="K273" s="110">
        <f t="shared" si="82"/>
        <v>0</v>
      </c>
      <c r="L273" s="94">
        <f t="shared" si="93"/>
        <v>69</v>
      </c>
      <c r="M273" s="90">
        <f t="shared" si="84"/>
        <v>142853.46</v>
      </c>
      <c r="N273" s="96">
        <f t="shared" si="94"/>
        <v>0</v>
      </c>
      <c r="O273" s="26"/>
      <c r="P273" s="23">
        <f t="shared" si="90"/>
        <v>0</v>
      </c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</row>
    <row r="274" spans="1:34" s="24" customFormat="1" ht="39.950000000000003" customHeight="1">
      <c r="A274" s="85" t="s">
        <v>517</v>
      </c>
      <c r="B274" s="85" t="s">
        <v>524</v>
      </c>
      <c r="C274" s="86" t="s">
        <v>525</v>
      </c>
      <c r="D274" s="87" t="s">
        <v>489</v>
      </c>
      <c r="E274" s="179">
        <v>69</v>
      </c>
      <c r="F274" s="89">
        <v>4391.67</v>
      </c>
      <c r="G274" s="90">
        <f t="shared" si="91"/>
        <v>303025.23</v>
      </c>
      <c r="H274" s="91">
        <f t="shared" si="92"/>
        <v>0</v>
      </c>
      <c r="I274" s="109">
        <f t="shared" si="81"/>
        <v>0</v>
      </c>
      <c r="J274" s="101"/>
      <c r="K274" s="110">
        <f t="shared" si="82"/>
        <v>0</v>
      </c>
      <c r="L274" s="94">
        <f t="shared" si="93"/>
        <v>69</v>
      </c>
      <c r="M274" s="90">
        <f t="shared" si="84"/>
        <v>303025.23</v>
      </c>
      <c r="N274" s="96">
        <f t="shared" si="94"/>
        <v>0</v>
      </c>
      <c r="O274" s="26"/>
      <c r="P274" s="23">
        <f t="shared" si="90"/>
        <v>0</v>
      </c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</row>
    <row r="275" spans="1:34" s="24" customFormat="1" ht="39.950000000000003" customHeight="1">
      <c r="A275" s="85" t="s">
        <v>517</v>
      </c>
      <c r="B275" s="85" t="s">
        <v>526</v>
      </c>
      <c r="C275" s="111" t="s">
        <v>146</v>
      </c>
      <c r="D275" s="67" t="s">
        <v>493</v>
      </c>
      <c r="E275" s="179">
        <v>297</v>
      </c>
      <c r="F275" s="89">
        <v>325.2</v>
      </c>
      <c r="G275" s="90">
        <f t="shared" si="91"/>
        <v>96584.4</v>
      </c>
      <c r="H275" s="91">
        <f t="shared" si="92"/>
        <v>0</v>
      </c>
      <c r="I275" s="109">
        <f t="shared" si="81"/>
        <v>0</v>
      </c>
      <c r="J275" s="101"/>
      <c r="K275" s="110">
        <f t="shared" si="82"/>
        <v>0</v>
      </c>
      <c r="L275" s="94">
        <f t="shared" si="93"/>
        <v>297</v>
      </c>
      <c r="M275" s="90">
        <f t="shared" si="84"/>
        <v>96584.4</v>
      </c>
      <c r="N275" s="96">
        <f t="shared" si="94"/>
        <v>0</v>
      </c>
      <c r="O275" s="26"/>
      <c r="P275" s="23">
        <f t="shared" si="90"/>
        <v>0</v>
      </c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</row>
    <row r="276" spans="1:34" s="24" customFormat="1" ht="39.950000000000003" customHeight="1">
      <c r="A276" s="85" t="s">
        <v>517</v>
      </c>
      <c r="B276" s="85" t="s">
        <v>527</v>
      </c>
      <c r="C276" s="111" t="s">
        <v>528</v>
      </c>
      <c r="D276" s="67" t="s">
        <v>488</v>
      </c>
      <c r="E276" s="179">
        <v>1030</v>
      </c>
      <c r="F276" s="89">
        <v>100.99</v>
      </c>
      <c r="G276" s="90">
        <f t="shared" si="91"/>
        <v>104019.7</v>
      </c>
      <c r="H276" s="91">
        <f t="shared" si="92"/>
        <v>0</v>
      </c>
      <c r="I276" s="109">
        <f t="shared" ref="I276:I307" si="95">ROUND(H276*F276,2)</f>
        <v>0</v>
      </c>
      <c r="J276" s="101"/>
      <c r="K276" s="110">
        <f t="shared" ref="K276:K307" si="96">ROUND(J276*F276,2)</f>
        <v>0</v>
      </c>
      <c r="L276" s="94">
        <f t="shared" si="93"/>
        <v>1030</v>
      </c>
      <c r="M276" s="90">
        <f t="shared" ref="M276:M301" si="97">ROUND(G276-I276,2)</f>
        <v>104019.7</v>
      </c>
      <c r="N276" s="96">
        <f t="shared" si="94"/>
        <v>0</v>
      </c>
      <c r="O276" s="26"/>
      <c r="P276" s="23">
        <f t="shared" si="90"/>
        <v>0</v>
      </c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</row>
    <row r="277" spans="1:34" s="24" customFormat="1" ht="39.950000000000003" customHeight="1">
      <c r="A277" s="85" t="s">
        <v>517</v>
      </c>
      <c r="B277" s="85" t="s">
        <v>529</v>
      </c>
      <c r="C277" s="111" t="s">
        <v>530</v>
      </c>
      <c r="D277" s="67" t="s">
        <v>531</v>
      </c>
      <c r="E277" s="179">
        <v>12646</v>
      </c>
      <c r="F277" s="89">
        <v>6.78</v>
      </c>
      <c r="G277" s="90">
        <f t="shared" si="91"/>
        <v>85739.88</v>
      </c>
      <c r="H277" s="91">
        <f t="shared" si="92"/>
        <v>0</v>
      </c>
      <c r="I277" s="109">
        <f t="shared" si="95"/>
        <v>0</v>
      </c>
      <c r="J277" s="101"/>
      <c r="K277" s="110">
        <f t="shared" si="96"/>
        <v>0</v>
      </c>
      <c r="L277" s="94">
        <f t="shared" si="93"/>
        <v>12646</v>
      </c>
      <c r="M277" s="90">
        <f t="shared" si="97"/>
        <v>85739.88</v>
      </c>
      <c r="N277" s="96">
        <f t="shared" si="94"/>
        <v>0</v>
      </c>
      <c r="O277" s="26"/>
      <c r="P277" s="23">
        <f t="shared" si="90"/>
        <v>0</v>
      </c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</row>
    <row r="278" spans="1:34" s="24" customFormat="1" ht="39.950000000000003" customHeight="1">
      <c r="A278" s="84">
        <v>2</v>
      </c>
      <c r="B278" s="84" t="s">
        <v>157</v>
      </c>
      <c r="C278" s="104" t="s">
        <v>532</v>
      </c>
      <c r="D278" s="105"/>
      <c r="E278" s="105"/>
      <c r="F278" s="105"/>
      <c r="G278" s="105"/>
      <c r="H278" s="105"/>
      <c r="I278" s="105">
        <f t="shared" si="95"/>
        <v>0</v>
      </c>
      <c r="J278" s="105"/>
      <c r="K278" s="105">
        <f t="shared" si="96"/>
        <v>0</v>
      </c>
      <c r="L278" s="105"/>
      <c r="M278" s="105">
        <f t="shared" si="97"/>
        <v>0</v>
      </c>
      <c r="N278" s="106"/>
      <c r="O278" s="26"/>
      <c r="P278" s="23">
        <f t="shared" si="90"/>
        <v>0</v>
      </c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</row>
    <row r="279" spans="1:34" s="24" customFormat="1" ht="39.950000000000003" customHeight="1">
      <c r="A279" s="85">
        <v>2</v>
      </c>
      <c r="B279" s="85" t="s">
        <v>159</v>
      </c>
      <c r="C279" s="111" t="s">
        <v>533</v>
      </c>
      <c r="D279" s="67" t="s">
        <v>493</v>
      </c>
      <c r="E279" s="179">
        <v>15.88</v>
      </c>
      <c r="F279" s="89">
        <v>301.61</v>
      </c>
      <c r="G279" s="90">
        <f t="shared" ref="G279:G285" si="98">E279*F279</f>
        <v>4789.5668000000005</v>
      </c>
      <c r="H279" s="91">
        <f t="shared" ref="H279:H285" si="99">P279+J279</f>
        <v>0</v>
      </c>
      <c r="I279" s="109">
        <f t="shared" si="95"/>
        <v>0</v>
      </c>
      <c r="J279" s="101"/>
      <c r="K279" s="110">
        <f t="shared" si="96"/>
        <v>0</v>
      </c>
      <c r="L279" s="94">
        <f t="shared" ref="L279:L285" si="100">E279-H279</f>
        <v>15.88</v>
      </c>
      <c r="M279" s="90">
        <f t="shared" si="97"/>
        <v>4789.57</v>
      </c>
      <c r="N279" s="96">
        <f t="shared" ref="N279:N285" si="101">IF(G279=0,"",I279/G279)</f>
        <v>0</v>
      </c>
      <c r="O279" s="26"/>
      <c r="P279" s="23">
        <f t="shared" si="90"/>
        <v>0</v>
      </c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</row>
    <row r="280" spans="1:34" s="24" customFormat="1" ht="39.950000000000003" customHeight="1">
      <c r="A280" s="85">
        <v>2</v>
      </c>
      <c r="B280" s="85" t="s">
        <v>161</v>
      </c>
      <c r="C280" s="111" t="s">
        <v>534</v>
      </c>
      <c r="D280" s="67" t="s">
        <v>493</v>
      </c>
      <c r="E280" s="179">
        <v>305.17</v>
      </c>
      <c r="F280" s="89">
        <v>334.16</v>
      </c>
      <c r="G280" s="90">
        <f t="shared" si="98"/>
        <v>101975.60720000001</v>
      </c>
      <c r="H280" s="91">
        <f t="shared" si="99"/>
        <v>0</v>
      </c>
      <c r="I280" s="109">
        <f t="shared" si="95"/>
        <v>0</v>
      </c>
      <c r="J280" s="101"/>
      <c r="K280" s="110">
        <f t="shared" si="96"/>
        <v>0</v>
      </c>
      <c r="L280" s="94">
        <f t="shared" si="100"/>
        <v>305.17</v>
      </c>
      <c r="M280" s="90">
        <f t="shared" si="97"/>
        <v>101975.61</v>
      </c>
      <c r="N280" s="96">
        <f t="shared" si="101"/>
        <v>0</v>
      </c>
      <c r="O280" s="26"/>
      <c r="P280" s="23">
        <f t="shared" si="90"/>
        <v>0</v>
      </c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</row>
    <row r="281" spans="1:34" s="24" customFormat="1" ht="39.950000000000003" customHeight="1">
      <c r="A281" s="85">
        <v>2</v>
      </c>
      <c r="B281" s="85" t="s">
        <v>163</v>
      </c>
      <c r="C281" s="111" t="s">
        <v>535</v>
      </c>
      <c r="D281" s="67" t="s">
        <v>488</v>
      </c>
      <c r="E281" s="179">
        <v>760</v>
      </c>
      <c r="F281" s="89">
        <v>84.45</v>
      </c>
      <c r="G281" s="90">
        <f t="shared" si="98"/>
        <v>64182</v>
      </c>
      <c r="H281" s="91">
        <f t="shared" si="99"/>
        <v>0</v>
      </c>
      <c r="I281" s="90">
        <f t="shared" si="95"/>
        <v>0</v>
      </c>
      <c r="J281" s="101"/>
      <c r="K281" s="93">
        <f t="shared" si="96"/>
        <v>0</v>
      </c>
      <c r="L281" s="94">
        <f t="shared" si="100"/>
        <v>760</v>
      </c>
      <c r="M281" s="90">
        <f t="shared" si="97"/>
        <v>64182</v>
      </c>
      <c r="N281" s="96">
        <f t="shared" si="101"/>
        <v>0</v>
      </c>
      <c r="O281" s="26"/>
      <c r="P281" s="23">
        <f t="shared" si="90"/>
        <v>0</v>
      </c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</row>
    <row r="282" spans="1:34" s="24" customFormat="1" ht="39.950000000000003" customHeight="1">
      <c r="A282" s="85">
        <v>2</v>
      </c>
      <c r="B282" s="85" t="s">
        <v>164</v>
      </c>
      <c r="C282" s="111" t="s">
        <v>530</v>
      </c>
      <c r="D282" s="67" t="s">
        <v>531</v>
      </c>
      <c r="E282" s="179">
        <v>36762</v>
      </c>
      <c r="F282" s="89">
        <v>6.78</v>
      </c>
      <c r="G282" s="90">
        <f t="shared" si="98"/>
        <v>249246.36000000002</v>
      </c>
      <c r="H282" s="91">
        <f t="shared" si="99"/>
        <v>0</v>
      </c>
      <c r="I282" s="90">
        <f t="shared" si="95"/>
        <v>0</v>
      </c>
      <c r="J282" s="101"/>
      <c r="K282" s="93">
        <f t="shared" si="96"/>
        <v>0</v>
      </c>
      <c r="L282" s="94">
        <f t="shared" si="100"/>
        <v>36762</v>
      </c>
      <c r="M282" s="90">
        <f t="shared" si="97"/>
        <v>249246.36</v>
      </c>
      <c r="N282" s="96">
        <f t="shared" si="101"/>
        <v>0</v>
      </c>
      <c r="O282" s="26"/>
      <c r="P282" s="23">
        <f t="shared" si="90"/>
        <v>0</v>
      </c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</row>
    <row r="283" spans="1:34" s="24" customFormat="1" ht="39.950000000000003" customHeight="1">
      <c r="A283" s="85">
        <v>2</v>
      </c>
      <c r="B283" s="85" t="s">
        <v>165</v>
      </c>
      <c r="C283" s="111" t="s">
        <v>536</v>
      </c>
      <c r="D283" s="67" t="s">
        <v>537</v>
      </c>
      <c r="E283" s="179">
        <v>100</v>
      </c>
      <c r="F283" s="89">
        <v>11.51</v>
      </c>
      <c r="G283" s="90">
        <f t="shared" si="98"/>
        <v>1151</v>
      </c>
      <c r="H283" s="91">
        <f t="shared" si="99"/>
        <v>0</v>
      </c>
      <c r="I283" s="109">
        <f t="shared" si="95"/>
        <v>0</v>
      </c>
      <c r="J283" s="101"/>
      <c r="K283" s="110">
        <f t="shared" si="96"/>
        <v>0</v>
      </c>
      <c r="L283" s="94">
        <f t="shared" si="100"/>
        <v>100</v>
      </c>
      <c r="M283" s="90">
        <f t="shared" si="97"/>
        <v>1151</v>
      </c>
      <c r="N283" s="96">
        <f t="shared" si="101"/>
        <v>0</v>
      </c>
      <c r="O283" s="26"/>
      <c r="P283" s="23">
        <f t="shared" si="90"/>
        <v>0</v>
      </c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</row>
    <row r="284" spans="1:34" s="24" customFormat="1" ht="39.950000000000003" customHeight="1">
      <c r="A284" s="85">
        <v>2</v>
      </c>
      <c r="B284" s="67" t="s">
        <v>167</v>
      </c>
      <c r="C284" s="111" t="s">
        <v>538</v>
      </c>
      <c r="D284" s="67" t="s">
        <v>537</v>
      </c>
      <c r="E284" s="179">
        <v>132</v>
      </c>
      <c r="F284" s="89">
        <v>55.52</v>
      </c>
      <c r="G284" s="90">
        <f t="shared" si="98"/>
        <v>7328.64</v>
      </c>
      <c r="H284" s="91">
        <f t="shared" si="99"/>
        <v>0</v>
      </c>
      <c r="I284" s="109">
        <f t="shared" si="95"/>
        <v>0</v>
      </c>
      <c r="J284" s="101"/>
      <c r="K284" s="110">
        <f t="shared" si="96"/>
        <v>0</v>
      </c>
      <c r="L284" s="94">
        <f t="shared" si="100"/>
        <v>132</v>
      </c>
      <c r="M284" s="90">
        <f t="shared" si="97"/>
        <v>7328.64</v>
      </c>
      <c r="N284" s="96">
        <f t="shared" si="101"/>
        <v>0</v>
      </c>
      <c r="O284" s="26"/>
      <c r="P284" s="23">
        <f t="shared" si="90"/>
        <v>0</v>
      </c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</row>
    <row r="285" spans="1:34" s="24" customFormat="1" ht="39.950000000000003" customHeight="1">
      <c r="A285" s="69">
        <v>2</v>
      </c>
      <c r="B285" s="67" t="s">
        <v>169</v>
      </c>
      <c r="C285" s="111" t="s">
        <v>539</v>
      </c>
      <c r="D285" s="67" t="s">
        <v>489</v>
      </c>
      <c r="E285" s="179">
        <v>4583</v>
      </c>
      <c r="F285" s="89">
        <v>49.6</v>
      </c>
      <c r="G285" s="90">
        <f t="shared" si="98"/>
        <v>227316.80000000002</v>
      </c>
      <c r="H285" s="91">
        <f t="shared" si="99"/>
        <v>0</v>
      </c>
      <c r="I285" s="109">
        <f t="shared" si="95"/>
        <v>0</v>
      </c>
      <c r="J285" s="101"/>
      <c r="K285" s="110">
        <f t="shared" si="96"/>
        <v>0</v>
      </c>
      <c r="L285" s="94">
        <f t="shared" si="100"/>
        <v>4583</v>
      </c>
      <c r="M285" s="90">
        <f t="shared" si="97"/>
        <v>227316.8</v>
      </c>
      <c r="N285" s="96">
        <f t="shared" si="101"/>
        <v>0</v>
      </c>
      <c r="O285" s="26"/>
      <c r="P285" s="23">
        <f t="shared" si="90"/>
        <v>0</v>
      </c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</row>
    <row r="286" spans="1:34" s="24" customFormat="1" ht="39.950000000000003" customHeight="1">
      <c r="A286" s="84">
        <v>2</v>
      </c>
      <c r="B286" s="84" t="s">
        <v>237</v>
      </c>
      <c r="C286" s="104" t="s">
        <v>540</v>
      </c>
      <c r="D286" s="105"/>
      <c r="E286" s="105"/>
      <c r="F286" s="105"/>
      <c r="G286" s="105"/>
      <c r="H286" s="105"/>
      <c r="I286" s="105">
        <f t="shared" si="95"/>
        <v>0</v>
      </c>
      <c r="J286" s="105"/>
      <c r="K286" s="105">
        <f t="shared" si="96"/>
        <v>0</v>
      </c>
      <c r="L286" s="105"/>
      <c r="M286" s="105">
        <f t="shared" si="97"/>
        <v>0</v>
      </c>
      <c r="N286" s="106"/>
      <c r="O286" s="26"/>
      <c r="P286" s="23">
        <f t="shared" si="90"/>
        <v>0</v>
      </c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</row>
    <row r="287" spans="1:34" s="24" customFormat="1" ht="39.950000000000003" customHeight="1">
      <c r="A287" s="85">
        <v>2</v>
      </c>
      <c r="B287" s="85" t="s">
        <v>239</v>
      </c>
      <c r="C287" s="111" t="s">
        <v>534</v>
      </c>
      <c r="D287" s="67" t="s">
        <v>96</v>
      </c>
      <c r="E287" s="88">
        <v>661.69</v>
      </c>
      <c r="F287" s="89">
        <v>334.16</v>
      </c>
      <c r="G287" s="90">
        <f t="shared" ref="G287:G301" si="102">E287*F287</f>
        <v>221110.33040000004</v>
      </c>
      <c r="H287" s="91">
        <f t="shared" ref="H287:H301" si="103">P287+J287</f>
        <v>0</v>
      </c>
      <c r="I287" s="109">
        <f t="shared" si="95"/>
        <v>0</v>
      </c>
      <c r="J287" s="101"/>
      <c r="K287" s="110">
        <f t="shared" si="96"/>
        <v>0</v>
      </c>
      <c r="L287" s="94">
        <f t="shared" ref="L287:L301" si="104">E287-H287</f>
        <v>661.69</v>
      </c>
      <c r="M287" s="90">
        <f t="shared" si="97"/>
        <v>221110.33</v>
      </c>
      <c r="N287" s="96">
        <f t="shared" ref="N287:N301" si="105">IF(G287=0,"",I287/G287)</f>
        <v>0</v>
      </c>
      <c r="O287" s="26"/>
      <c r="P287" s="23">
        <f t="shared" si="90"/>
        <v>0</v>
      </c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</row>
    <row r="288" spans="1:34" s="24" customFormat="1" ht="39.950000000000003" customHeight="1">
      <c r="A288" s="85">
        <v>2</v>
      </c>
      <c r="B288" s="85" t="s">
        <v>241</v>
      </c>
      <c r="C288" s="111" t="s">
        <v>541</v>
      </c>
      <c r="D288" s="67" t="s">
        <v>542</v>
      </c>
      <c r="E288" s="88">
        <v>921</v>
      </c>
      <c r="F288" s="89">
        <v>66.150000000000006</v>
      </c>
      <c r="G288" s="90">
        <f t="shared" si="102"/>
        <v>60924.150000000009</v>
      </c>
      <c r="H288" s="91">
        <f t="shared" si="103"/>
        <v>0</v>
      </c>
      <c r="I288" s="109">
        <f t="shared" si="95"/>
        <v>0</v>
      </c>
      <c r="J288" s="101"/>
      <c r="K288" s="110">
        <f t="shared" si="96"/>
        <v>0</v>
      </c>
      <c r="L288" s="94">
        <f t="shared" si="104"/>
        <v>921</v>
      </c>
      <c r="M288" s="90">
        <f t="shared" si="97"/>
        <v>60924.15</v>
      </c>
      <c r="N288" s="96">
        <f t="shared" si="105"/>
        <v>0</v>
      </c>
      <c r="O288" s="26"/>
      <c r="P288" s="23">
        <f t="shared" si="90"/>
        <v>0</v>
      </c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</row>
    <row r="289" spans="1:34" s="24" customFormat="1" ht="39.950000000000003" customHeight="1">
      <c r="A289" s="85">
        <v>2</v>
      </c>
      <c r="B289" s="85" t="s">
        <v>242</v>
      </c>
      <c r="C289" s="111" t="s">
        <v>543</v>
      </c>
      <c r="D289" s="67" t="s">
        <v>488</v>
      </c>
      <c r="E289" s="88">
        <v>1410</v>
      </c>
      <c r="F289" s="89">
        <v>45.96</v>
      </c>
      <c r="G289" s="90">
        <f t="shared" si="102"/>
        <v>64803.6</v>
      </c>
      <c r="H289" s="91">
        <f t="shared" si="103"/>
        <v>0</v>
      </c>
      <c r="I289" s="109">
        <f t="shared" si="95"/>
        <v>0</v>
      </c>
      <c r="J289" s="101"/>
      <c r="K289" s="110">
        <f t="shared" si="96"/>
        <v>0</v>
      </c>
      <c r="L289" s="94">
        <f t="shared" si="104"/>
        <v>1410</v>
      </c>
      <c r="M289" s="90">
        <f t="shared" si="97"/>
        <v>64803.6</v>
      </c>
      <c r="N289" s="96">
        <f t="shared" si="105"/>
        <v>0</v>
      </c>
      <c r="O289" s="26"/>
      <c r="P289" s="23">
        <f t="shared" si="90"/>
        <v>0</v>
      </c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</row>
    <row r="290" spans="1:34" s="24" customFormat="1" ht="39.950000000000003" customHeight="1">
      <c r="A290" s="85">
        <v>2</v>
      </c>
      <c r="B290" s="85" t="s">
        <v>243</v>
      </c>
      <c r="C290" s="111" t="s">
        <v>535</v>
      </c>
      <c r="D290" s="67" t="s">
        <v>488</v>
      </c>
      <c r="E290" s="88">
        <v>4037</v>
      </c>
      <c r="F290" s="89">
        <v>84.45</v>
      </c>
      <c r="G290" s="90">
        <f t="shared" si="102"/>
        <v>340924.65</v>
      </c>
      <c r="H290" s="91">
        <f t="shared" si="103"/>
        <v>0</v>
      </c>
      <c r="I290" s="109">
        <f t="shared" si="95"/>
        <v>0</v>
      </c>
      <c r="J290" s="101"/>
      <c r="K290" s="110">
        <f t="shared" si="96"/>
        <v>0</v>
      </c>
      <c r="L290" s="94">
        <f t="shared" si="104"/>
        <v>4037</v>
      </c>
      <c r="M290" s="90">
        <f t="shared" si="97"/>
        <v>340924.65</v>
      </c>
      <c r="N290" s="96">
        <f t="shared" si="105"/>
        <v>0</v>
      </c>
      <c r="O290" s="26"/>
      <c r="P290" s="23">
        <f t="shared" si="90"/>
        <v>0</v>
      </c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</row>
    <row r="291" spans="1:34" s="24" customFormat="1" ht="39.950000000000003" customHeight="1">
      <c r="A291" s="85">
        <v>2</v>
      </c>
      <c r="B291" s="85" t="s">
        <v>245</v>
      </c>
      <c r="C291" s="111" t="s">
        <v>544</v>
      </c>
      <c r="D291" s="67" t="s">
        <v>531</v>
      </c>
      <c r="E291" s="88">
        <v>1916</v>
      </c>
      <c r="F291" s="89">
        <v>7.52</v>
      </c>
      <c r="G291" s="90">
        <f t="shared" si="102"/>
        <v>14408.32</v>
      </c>
      <c r="H291" s="91">
        <f t="shared" si="103"/>
        <v>0</v>
      </c>
      <c r="I291" s="109">
        <f t="shared" si="95"/>
        <v>0</v>
      </c>
      <c r="J291" s="101"/>
      <c r="K291" s="110">
        <f t="shared" si="96"/>
        <v>0</v>
      </c>
      <c r="L291" s="94">
        <f t="shared" si="104"/>
        <v>1916</v>
      </c>
      <c r="M291" s="90">
        <f t="shared" si="97"/>
        <v>14408.32</v>
      </c>
      <c r="N291" s="96">
        <f t="shared" si="105"/>
        <v>0</v>
      </c>
      <c r="O291" s="26"/>
      <c r="P291" s="23">
        <f t="shared" si="90"/>
        <v>0</v>
      </c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</row>
    <row r="292" spans="1:34" s="24" customFormat="1" ht="39.950000000000003" customHeight="1">
      <c r="A292" s="85">
        <v>2</v>
      </c>
      <c r="B292" s="85" t="s">
        <v>247</v>
      </c>
      <c r="C292" s="111" t="s">
        <v>530</v>
      </c>
      <c r="D292" s="67" t="s">
        <v>531</v>
      </c>
      <c r="E292" s="88">
        <v>127852</v>
      </c>
      <c r="F292" s="89">
        <v>6.78</v>
      </c>
      <c r="G292" s="90">
        <f t="shared" si="102"/>
        <v>866836.56</v>
      </c>
      <c r="H292" s="91">
        <f t="shared" si="103"/>
        <v>0</v>
      </c>
      <c r="I292" s="109">
        <f t="shared" si="95"/>
        <v>0</v>
      </c>
      <c r="J292" s="101"/>
      <c r="K292" s="110">
        <f t="shared" si="96"/>
        <v>0</v>
      </c>
      <c r="L292" s="94">
        <f t="shared" si="104"/>
        <v>127852</v>
      </c>
      <c r="M292" s="90">
        <f t="shared" si="97"/>
        <v>866836.56</v>
      </c>
      <c r="N292" s="96">
        <f t="shared" si="105"/>
        <v>0</v>
      </c>
      <c r="O292" s="26"/>
      <c r="P292" s="23">
        <f t="shared" si="90"/>
        <v>0</v>
      </c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</row>
    <row r="293" spans="1:34" s="24" customFormat="1" ht="39.950000000000003" customHeight="1">
      <c r="A293" s="85">
        <v>2</v>
      </c>
      <c r="B293" s="85" t="s">
        <v>249</v>
      </c>
      <c r="C293" s="111" t="s">
        <v>545</v>
      </c>
      <c r="D293" s="67" t="s">
        <v>490</v>
      </c>
      <c r="E293" s="88">
        <v>2820</v>
      </c>
      <c r="F293" s="89">
        <v>2.5</v>
      </c>
      <c r="G293" s="90">
        <f t="shared" si="102"/>
        <v>7050</v>
      </c>
      <c r="H293" s="91">
        <f t="shared" si="103"/>
        <v>0</v>
      </c>
      <c r="I293" s="109">
        <f t="shared" si="95"/>
        <v>0</v>
      </c>
      <c r="J293" s="101"/>
      <c r="K293" s="110">
        <f t="shared" si="96"/>
        <v>0</v>
      </c>
      <c r="L293" s="94">
        <f t="shared" si="104"/>
        <v>2820</v>
      </c>
      <c r="M293" s="90">
        <f t="shared" si="97"/>
        <v>7050</v>
      </c>
      <c r="N293" s="96">
        <f t="shared" si="105"/>
        <v>0</v>
      </c>
      <c r="O293" s="26"/>
      <c r="P293" s="23">
        <f t="shared" si="90"/>
        <v>0</v>
      </c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</row>
    <row r="294" spans="1:34" s="24" customFormat="1" ht="39.950000000000003" customHeight="1">
      <c r="A294" s="85">
        <v>2</v>
      </c>
      <c r="B294" s="85" t="s">
        <v>251</v>
      </c>
      <c r="C294" s="174" t="s">
        <v>546</v>
      </c>
      <c r="D294" s="184" t="s">
        <v>493</v>
      </c>
      <c r="E294" s="88">
        <v>70.5</v>
      </c>
      <c r="F294" s="113">
        <v>548.74</v>
      </c>
      <c r="G294" s="90">
        <f t="shared" si="102"/>
        <v>38686.17</v>
      </c>
      <c r="H294" s="91">
        <f t="shared" si="103"/>
        <v>0</v>
      </c>
      <c r="I294" s="109">
        <f t="shared" si="95"/>
        <v>0</v>
      </c>
      <c r="J294" s="101"/>
      <c r="K294" s="110">
        <f t="shared" si="96"/>
        <v>0</v>
      </c>
      <c r="L294" s="94">
        <f t="shared" si="104"/>
        <v>70.5</v>
      </c>
      <c r="M294" s="90">
        <f t="shared" si="97"/>
        <v>38686.17</v>
      </c>
      <c r="N294" s="96">
        <f t="shared" si="105"/>
        <v>0</v>
      </c>
      <c r="O294" s="26"/>
      <c r="P294" s="23">
        <f t="shared" si="90"/>
        <v>0</v>
      </c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</row>
    <row r="295" spans="1:34" s="24" customFormat="1" ht="39.950000000000003" customHeight="1">
      <c r="A295" s="85">
        <v>2</v>
      </c>
      <c r="B295" s="85" t="s">
        <v>253</v>
      </c>
      <c r="C295" s="86" t="s">
        <v>190</v>
      </c>
      <c r="D295" s="87" t="s">
        <v>99</v>
      </c>
      <c r="E295" s="88">
        <v>1410</v>
      </c>
      <c r="F295" s="89">
        <v>1.47</v>
      </c>
      <c r="G295" s="90">
        <f t="shared" si="102"/>
        <v>2072.6999999999998</v>
      </c>
      <c r="H295" s="91">
        <f t="shared" si="103"/>
        <v>0</v>
      </c>
      <c r="I295" s="109">
        <f t="shared" si="95"/>
        <v>0</v>
      </c>
      <c r="J295" s="101"/>
      <c r="K295" s="110">
        <f t="shared" si="96"/>
        <v>0</v>
      </c>
      <c r="L295" s="94">
        <f t="shared" si="104"/>
        <v>1410</v>
      </c>
      <c r="M295" s="90">
        <f t="shared" si="97"/>
        <v>2072.6999999999998</v>
      </c>
      <c r="N295" s="96">
        <f t="shared" si="105"/>
        <v>0</v>
      </c>
      <c r="O295" s="26"/>
      <c r="P295" s="23">
        <f t="shared" si="90"/>
        <v>0</v>
      </c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</row>
    <row r="296" spans="1:34" s="24" customFormat="1" ht="39.950000000000003" customHeight="1">
      <c r="A296" s="85">
        <v>2</v>
      </c>
      <c r="B296" s="85" t="s">
        <v>255</v>
      </c>
      <c r="C296" s="86" t="s">
        <v>547</v>
      </c>
      <c r="D296" s="87" t="s">
        <v>493</v>
      </c>
      <c r="E296" s="88">
        <v>70.5</v>
      </c>
      <c r="F296" s="113">
        <v>630</v>
      </c>
      <c r="G296" s="90">
        <f t="shared" si="102"/>
        <v>44415</v>
      </c>
      <c r="H296" s="91">
        <f t="shared" si="103"/>
        <v>0</v>
      </c>
      <c r="I296" s="109">
        <f t="shared" si="95"/>
        <v>0</v>
      </c>
      <c r="J296" s="101"/>
      <c r="K296" s="110">
        <f t="shared" si="96"/>
        <v>0</v>
      </c>
      <c r="L296" s="94">
        <f t="shared" si="104"/>
        <v>70.5</v>
      </c>
      <c r="M296" s="90">
        <f t="shared" si="97"/>
        <v>44415</v>
      </c>
      <c r="N296" s="96">
        <f t="shared" si="105"/>
        <v>0</v>
      </c>
      <c r="O296" s="26"/>
      <c r="P296" s="23">
        <f t="shared" si="90"/>
        <v>0</v>
      </c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</row>
    <row r="297" spans="1:34" s="24" customFormat="1" ht="39.950000000000003" customHeight="1">
      <c r="A297" s="85">
        <v>2</v>
      </c>
      <c r="B297" s="85" t="s">
        <v>257</v>
      </c>
      <c r="C297" s="111" t="s">
        <v>194</v>
      </c>
      <c r="D297" s="87" t="s">
        <v>99</v>
      </c>
      <c r="E297" s="88">
        <v>1410</v>
      </c>
      <c r="F297" s="89">
        <v>1.47</v>
      </c>
      <c r="G297" s="90">
        <f t="shared" si="102"/>
        <v>2072.6999999999998</v>
      </c>
      <c r="H297" s="91">
        <f t="shared" si="103"/>
        <v>0</v>
      </c>
      <c r="I297" s="109">
        <f t="shared" si="95"/>
        <v>0</v>
      </c>
      <c r="J297" s="101"/>
      <c r="K297" s="110">
        <f t="shared" si="96"/>
        <v>0</v>
      </c>
      <c r="L297" s="94">
        <f t="shared" si="104"/>
        <v>1410</v>
      </c>
      <c r="M297" s="90">
        <f t="shared" si="97"/>
        <v>2072.6999999999998</v>
      </c>
      <c r="N297" s="96">
        <f t="shared" si="105"/>
        <v>0</v>
      </c>
      <c r="O297" s="26"/>
      <c r="P297" s="23">
        <f t="shared" si="90"/>
        <v>0</v>
      </c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</row>
    <row r="298" spans="1:34" s="24" customFormat="1" ht="39.950000000000003" customHeight="1">
      <c r="A298" s="85">
        <v>2</v>
      </c>
      <c r="B298" s="85" t="s">
        <v>259</v>
      </c>
      <c r="C298" s="111" t="s">
        <v>548</v>
      </c>
      <c r="D298" s="67" t="s">
        <v>48</v>
      </c>
      <c r="E298" s="88">
        <v>104</v>
      </c>
      <c r="F298" s="89">
        <v>548.21</v>
      </c>
      <c r="G298" s="90">
        <f t="shared" si="102"/>
        <v>57013.840000000004</v>
      </c>
      <c r="H298" s="91">
        <f t="shared" si="103"/>
        <v>0</v>
      </c>
      <c r="I298" s="109">
        <f t="shared" si="95"/>
        <v>0</v>
      </c>
      <c r="J298" s="101"/>
      <c r="K298" s="110">
        <f t="shared" si="96"/>
        <v>0</v>
      </c>
      <c r="L298" s="94">
        <f t="shared" si="104"/>
        <v>104</v>
      </c>
      <c r="M298" s="90">
        <f t="shared" si="97"/>
        <v>57013.84</v>
      </c>
      <c r="N298" s="96">
        <f t="shared" si="105"/>
        <v>0</v>
      </c>
      <c r="O298" s="26"/>
      <c r="P298" s="23">
        <f t="shared" si="90"/>
        <v>0</v>
      </c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</row>
    <row r="299" spans="1:34" s="24" customFormat="1" ht="39.950000000000003" customHeight="1">
      <c r="A299" s="85">
        <v>2</v>
      </c>
      <c r="B299" s="67" t="s">
        <v>261</v>
      </c>
      <c r="C299" s="111" t="s">
        <v>549</v>
      </c>
      <c r="D299" s="67" t="s">
        <v>48</v>
      </c>
      <c r="E299" s="88">
        <v>54</v>
      </c>
      <c r="F299" s="89">
        <v>22.01</v>
      </c>
      <c r="G299" s="90">
        <f t="shared" si="102"/>
        <v>1188.5400000000002</v>
      </c>
      <c r="H299" s="91">
        <f t="shared" si="103"/>
        <v>0</v>
      </c>
      <c r="I299" s="109">
        <f t="shared" si="95"/>
        <v>0</v>
      </c>
      <c r="J299" s="101"/>
      <c r="K299" s="110">
        <f t="shared" si="96"/>
        <v>0</v>
      </c>
      <c r="L299" s="94">
        <f t="shared" si="104"/>
        <v>54</v>
      </c>
      <c r="M299" s="90">
        <f t="shared" si="97"/>
        <v>1188.54</v>
      </c>
      <c r="N299" s="96">
        <f t="shared" si="105"/>
        <v>0</v>
      </c>
      <c r="O299" s="26"/>
      <c r="P299" s="23">
        <f t="shared" si="90"/>
        <v>0</v>
      </c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</row>
    <row r="300" spans="1:34" s="24" customFormat="1" ht="39.950000000000003" customHeight="1">
      <c r="A300" s="85">
        <v>2</v>
      </c>
      <c r="B300" s="67" t="s">
        <v>263</v>
      </c>
      <c r="C300" s="86" t="s">
        <v>550</v>
      </c>
      <c r="D300" s="87" t="s">
        <v>500</v>
      </c>
      <c r="E300" s="88">
        <v>135</v>
      </c>
      <c r="F300" s="89">
        <v>618.92999999999995</v>
      </c>
      <c r="G300" s="90">
        <f t="shared" si="102"/>
        <v>83555.549999999988</v>
      </c>
      <c r="H300" s="91">
        <f t="shared" si="103"/>
        <v>0</v>
      </c>
      <c r="I300" s="109">
        <f t="shared" si="95"/>
        <v>0</v>
      </c>
      <c r="J300" s="101"/>
      <c r="K300" s="110">
        <f t="shared" si="96"/>
        <v>0</v>
      </c>
      <c r="L300" s="94">
        <f t="shared" si="104"/>
        <v>135</v>
      </c>
      <c r="M300" s="90">
        <f t="shared" si="97"/>
        <v>83555.55</v>
      </c>
      <c r="N300" s="96">
        <f t="shared" si="105"/>
        <v>0</v>
      </c>
      <c r="O300" s="26"/>
      <c r="P300" s="23">
        <f t="shared" si="90"/>
        <v>0</v>
      </c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</row>
    <row r="301" spans="1:34" s="24" customFormat="1" ht="39.950000000000003" customHeight="1">
      <c r="A301" s="85">
        <v>2</v>
      </c>
      <c r="B301" s="67" t="s">
        <v>265</v>
      </c>
      <c r="C301" s="86" t="s">
        <v>551</v>
      </c>
      <c r="D301" s="87" t="s">
        <v>93</v>
      </c>
      <c r="E301" s="97">
        <v>24</v>
      </c>
      <c r="F301" s="89">
        <v>7168.31</v>
      </c>
      <c r="G301" s="90">
        <f t="shared" si="102"/>
        <v>172039.44</v>
      </c>
      <c r="H301" s="91">
        <f t="shared" si="103"/>
        <v>0</v>
      </c>
      <c r="I301" s="109">
        <f t="shared" si="95"/>
        <v>0</v>
      </c>
      <c r="J301" s="101"/>
      <c r="K301" s="110">
        <f t="shared" si="96"/>
        <v>0</v>
      </c>
      <c r="L301" s="94">
        <f t="shared" si="104"/>
        <v>24</v>
      </c>
      <c r="M301" s="90">
        <f t="shared" si="97"/>
        <v>172039.44</v>
      </c>
      <c r="N301" s="96">
        <f t="shared" si="105"/>
        <v>0</v>
      </c>
      <c r="O301" s="26"/>
      <c r="P301" s="23">
        <f t="shared" si="90"/>
        <v>0</v>
      </c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</row>
    <row r="302" spans="1:34" s="24" customFormat="1" ht="39.950000000000003" customHeight="1">
      <c r="A302" s="4" t="s">
        <v>552</v>
      </c>
      <c r="B302" s="4"/>
      <c r="C302" s="4"/>
      <c r="D302" s="4"/>
      <c r="E302" s="4"/>
      <c r="F302" s="4"/>
      <c r="G302" s="99">
        <f>SUM(G244:G301)</f>
        <v>6217722.0133000007</v>
      </c>
      <c r="H302" s="100"/>
      <c r="I302" s="99">
        <f>SUM(I244:I301)</f>
        <v>13879.01</v>
      </c>
      <c r="J302" s="101"/>
      <c r="K302" s="99">
        <f>SUM(K244:K301)</f>
        <v>6930.47</v>
      </c>
      <c r="L302" s="102"/>
      <c r="M302" s="99">
        <f>SUM(M244:M301)</f>
        <v>6203843.0000000009</v>
      </c>
      <c r="N302" s="101">
        <f>E302-L302</f>
        <v>0</v>
      </c>
      <c r="O302" s="26"/>
      <c r="P302" s="23">
        <f t="shared" si="90"/>
        <v>0</v>
      </c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</row>
    <row r="303" spans="1:34" s="24" customFormat="1" ht="39.950000000000003" customHeight="1">
      <c r="A303" s="84">
        <v>3</v>
      </c>
      <c r="B303" s="84"/>
      <c r="C303" s="104" t="s">
        <v>553</v>
      </c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6"/>
      <c r="O303" s="26"/>
      <c r="P303" s="23">
        <f t="shared" si="90"/>
        <v>0</v>
      </c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</row>
    <row r="304" spans="1:34" s="24" customFormat="1" ht="39.950000000000003" customHeight="1">
      <c r="A304" s="84"/>
      <c r="B304" s="84" t="s">
        <v>554</v>
      </c>
      <c r="C304" s="104" t="s">
        <v>555</v>
      </c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6"/>
      <c r="O304" s="26"/>
      <c r="P304" s="23">
        <f t="shared" si="90"/>
        <v>0</v>
      </c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</row>
    <row r="305" spans="1:34" s="24" customFormat="1" ht="39.950000000000003" customHeight="1">
      <c r="A305" s="185">
        <v>3</v>
      </c>
      <c r="B305" s="185" t="s">
        <v>556</v>
      </c>
      <c r="C305" s="186" t="s">
        <v>557</v>
      </c>
      <c r="D305" s="69" t="s">
        <v>110</v>
      </c>
      <c r="E305" s="70">
        <v>6187.2169000000004</v>
      </c>
      <c r="F305" s="90">
        <v>2.7674862444444401</v>
      </c>
      <c r="G305" s="90">
        <f t="shared" ref="G305:G311" si="106">ROUND(E305*F305,2)</f>
        <v>17123.04</v>
      </c>
      <c r="H305" s="91">
        <f>6187.22+J305</f>
        <v>6187.22</v>
      </c>
      <c r="I305" s="90">
        <f>ROUND(H305*F305,2)-0.01</f>
        <v>17123.04</v>
      </c>
      <c r="J305" s="101"/>
      <c r="K305" s="93">
        <f t="shared" ref="K305:K311" si="107">ROUND(J305*F305,2)</f>
        <v>0</v>
      </c>
      <c r="L305" s="94">
        <f t="shared" ref="L305:L311" si="108">E305-H305</f>
        <v>-3.0999999999039574E-3</v>
      </c>
      <c r="M305" s="90">
        <f t="shared" ref="M305:M311" si="109">ROUND(G305-I305,2)</f>
        <v>0</v>
      </c>
      <c r="N305" s="96">
        <f t="shared" ref="N305:N312" si="110">IF(G305=0,"",I305/G305)</f>
        <v>1</v>
      </c>
      <c r="O305" s="26"/>
      <c r="P305" s="23">
        <f t="shared" si="90"/>
        <v>6187.2199999999993</v>
      </c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>
        <v>5443.16</v>
      </c>
      <c r="AG305" s="23"/>
      <c r="AH305" s="23">
        <v>744.06</v>
      </c>
    </row>
    <row r="306" spans="1:34" s="24" customFormat="1" ht="39.950000000000003" customHeight="1">
      <c r="A306" s="185">
        <v>3</v>
      </c>
      <c r="B306" s="185" t="s">
        <v>558</v>
      </c>
      <c r="C306" s="186" t="s">
        <v>559</v>
      </c>
      <c r="D306" s="69" t="s">
        <v>560</v>
      </c>
      <c r="E306" s="70">
        <v>64</v>
      </c>
      <c r="F306" s="90">
        <v>1285.74</v>
      </c>
      <c r="G306" s="90">
        <f t="shared" si="106"/>
        <v>82287.360000000001</v>
      </c>
      <c r="H306" s="91">
        <v>64</v>
      </c>
      <c r="I306" s="90">
        <f>ROUND(H306*F306,2)</f>
        <v>82287.360000000001</v>
      </c>
      <c r="J306" s="101"/>
      <c r="K306" s="93">
        <f t="shared" si="107"/>
        <v>0</v>
      </c>
      <c r="L306" s="94">
        <f t="shared" si="108"/>
        <v>0</v>
      </c>
      <c r="M306" s="90">
        <f t="shared" si="109"/>
        <v>0</v>
      </c>
      <c r="N306" s="96">
        <f t="shared" si="110"/>
        <v>1</v>
      </c>
      <c r="O306" s="26"/>
      <c r="P306" s="23">
        <f t="shared" si="90"/>
        <v>64</v>
      </c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>
        <v>64</v>
      </c>
      <c r="AG306" s="23"/>
      <c r="AH306" s="23"/>
    </row>
    <row r="307" spans="1:34" s="24" customFormat="1" ht="39.950000000000003" customHeight="1">
      <c r="A307" s="185">
        <v>3</v>
      </c>
      <c r="B307" s="185" t="s">
        <v>561</v>
      </c>
      <c r="C307" s="186" t="s">
        <v>562</v>
      </c>
      <c r="D307" s="69" t="s">
        <v>560</v>
      </c>
      <c r="E307" s="70">
        <v>46</v>
      </c>
      <c r="F307" s="90">
        <v>1001.13</v>
      </c>
      <c r="G307" s="90">
        <f t="shared" si="106"/>
        <v>46051.98</v>
      </c>
      <c r="H307" s="91">
        <v>46</v>
      </c>
      <c r="I307" s="90">
        <f>ROUND(H307*F307,2)</f>
        <v>46051.98</v>
      </c>
      <c r="J307" s="101"/>
      <c r="K307" s="93">
        <f t="shared" si="107"/>
        <v>0</v>
      </c>
      <c r="L307" s="94">
        <f t="shared" si="108"/>
        <v>0</v>
      </c>
      <c r="M307" s="90">
        <f t="shared" si="109"/>
        <v>0</v>
      </c>
      <c r="N307" s="96">
        <f t="shared" si="110"/>
        <v>1</v>
      </c>
      <c r="O307" s="26"/>
      <c r="P307" s="23">
        <f t="shared" si="90"/>
        <v>46</v>
      </c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>
        <v>46</v>
      </c>
      <c r="AG307" s="23"/>
      <c r="AH307" s="23"/>
    </row>
    <row r="308" spans="1:34" s="24" customFormat="1" ht="39.950000000000003" customHeight="1">
      <c r="A308" s="185">
        <v>3</v>
      </c>
      <c r="B308" s="185" t="s">
        <v>563</v>
      </c>
      <c r="C308" s="186" t="s">
        <v>564</v>
      </c>
      <c r="D308" s="69" t="s">
        <v>74</v>
      </c>
      <c r="E308" s="70">
        <v>8.7100000000000009</v>
      </c>
      <c r="F308" s="90">
        <v>444.27</v>
      </c>
      <c r="G308" s="90">
        <f t="shared" si="106"/>
        <v>3869.59</v>
      </c>
      <c r="H308" s="91">
        <f>P308+J308</f>
        <v>8.7100000000000009</v>
      </c>
      <c r="I308" s="90">
        <f>ROUND(H308*F308,2)</f>
        <v>3869.59</v>
      </c>
      <c r="J308" s="152">
        <v>8.7100000000000009</v>
      </c>
      <c r="K308" s="93">
        <f t="shared" si="107"/>
        <v>3869.59</v>
      </c>
      <c r="L308" s="94">
        <f t="shared" si="108"/>
        <v>0</v>
      </c>
      <c r="M308" s="90">
        <f t="shared" si="109"/>
        <v>0</v>
      </c>
      <c r="N308" s="96">
        <f t="shared" si="110"/>
        <v>1</v>
      </c>
      <c r="O308" s="26"/>
      <c r="P308" s="23">
        <f t="shared" si="90"/>
        <v>0</v>
      </c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</row>
    <row r="309" spans="1:34" s="24" customFormat="1" ht="39.950000000000003" customHeight="1">
      <c r="A309" s="185">
        <v>3</v>
      </c>
      <c r="B309" s="185" t="s">
        <v>565</v>
      </c>
      <c r="C309" s="186" t="s">
        <v>109</v>
      </c>
      <c r="D309" s="69" t="s">
        <v>110</v>
      </c>
      <c r="E309" s="70">
        <v>33970.707425000001</v>
      </c>
      <c r="F309" s="90">
        <v>2.9</v>
      </c>
      <c r="G309" s="90">
        <f t="shared" si="106"/>
        <v>98515.05</v>
      </c>
      <c r="H309" s="91">
        <v>33970.71</v>
      </c>
      <c r="I309" s="90">
        <f>ROUND(H309*F309,2)-0.01</f>
        <v>98515.05</v>
      </c>
      <c r="J309" s="101"/>
      <c r="K309" s="93">
        <f t="shared" si="107"/>
        <v>0</v>
      </c>
      <c r="L309" s="94">
        <f t="shared" si="108"/>
        <v>-2.5749999986146577E-3</v>
      </c>
      <c r="M309" s="90">
        <f t="shared" si="109"/>
        <v>0</v>
      </c>
      <c r="N309" s="96">
        <f t="shared" si="110"/>
        <v>1</v>
      </c>
      <c r="O309" s="26"/>
      <c r="P309" s="23">
        <f t="shared" si="90"/>
        <v>33970.71</v>
      </c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>
        <v>31527.17</v>
      </c>
      <c r="AG309" s="23"/>
      <c r="AH309" s="23">
        <v>2443.54</v>
      </c>
    </row>
    <row r="310" spans="1:34" s="24" customFormat="1" ht="39.950000000000003" customHeight="1">
      <c r="A310" s="185">
        <v>3</v>
      </c>
      <c r="B310" s="185" t="s">
        <v>566</v>
      </c>
      <c r="C310" s="186" t="s">
        <v>567</v>
      </c>
      <c r="D310" s="69" t="s">
        <v>48</v>
      </c>
      <c r="E310" s="70">
        <v>64.180000000000007</v>
      </c>
      <c r="F310" s="90">
        <v>354.21</v>
      </c>
      <c r="G310" s="90">
        <f t="shared" si="106"/>
        <v>22733.200000000001</v>
      </c>
      <c r="H310" s="91">
        <v>64.180000000000007</v>
      </c>
      <c r="I310" s="90">
        <f>ROUND(H310*F310,2)</f>
        <v>22733.200000000001</v>
      </c>
      <c r="J310" s="143"/>
      <c r="K310" s="93">
        <f t="shared" si="107"/>
        <v>0</v>
      </c>
      <c r="L310" s="94">
        <f t="shared" si="108"/>
        <v>0</v>
      </c>
      <c r="M310" s="90">
        <f t="shared" si="109"/>
        <v>0</v>
      </c>
      <c r="N310" s="96">
        <f t="shared" si="110"/>
        <v>1</v>
      </c>
      <c r="O310" s="26"/>
      <c r="P310" s="23">
        <f t="shared" si="90"/>
        <v>64.180000000000007</v>
      </c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>
        <v>64.180000000000007</v>
      </c>
      <c r="AG310" s="23"/>
      <c r="AH310" s="23"/>
    </row>
    <row r="311" spans="1:34" s="24" customFormat="1" ht="39.950000000000003" customHeight="1">
      <c r="A311" s="185">
        <v>3</v>
      </c>
      <c r="B311" s="185" t="s">
        <v>568</v>
      </c>
      <c r="C311" s="186" t="s">
        <v>569</v>
      </c>
      <c r="D311" s="69" t="s">
        <v>570</v>
      </c>
      <c r="E311" s="70">
        <v>2</v>
      </c>
      <c r="F311" s="90">
        <v>5250.1</v>
      </c>
      <c r="G311" s="90">
        <f t="shared" si="106"/>
        <v>10500.2</v>
      </c>
      <c r="H311" s="91">
        <v>2</v>
      </c>
      <c r="I311" s="90">
        <f>ROUND(H311*F311,2)</f>
        <v>10500.2</v>
      </c>
      <c r="J311" s="143"/>
      <c r="K311" s="93">
        <f t="shared" si="107"/>
        <v>0</v>
      </c>
      <c r="L311" s="94">
        <f t="shared" si="108"/>
        <v>0</v>
      </c>
      <c r="M311" s="90">
        <f t="shared" si="109"/>
        <v>0</v>
      </c>
      <c r="N311" s="96">
        <f t="shared" si="110"/>
        <v>1</v>
      </c>
      <c r="O311" s="26"/>
      <c r="P311" s="23">
        <f t="shared" si="90"/>
        <v>2</v>
      </c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>
        <v>2</v>
      </c>
      <c r="AG311" s="23"/>
      <c r="AH311" s="23"/>
    </row>
    <row r="312" spans="1:34" s="24" customFormat="1" ht="39.950000000000003" customHeight="1">
      <c r="A312" s="4" t="s">
        <v>571</v>
      </c>
      <c r="B312" s="4"/>
      <c r="C312" s="4"/>
      <c r="D312" s="4"/>
      <c r="E312" s="4"/>
      <c r="F312" s="4"/>
      <c r="G312" s="99">
        <f>SUM(G305:G311)</f>
        <v>281080.42000000004</v>
      </c>
      <c r="H312" s="100"/>
      <c r="I312" s="99">
        <f>SUM(I305:I311)</f>
        <v>281080.42000000004</v>
      </c>
      <c r="J312" s="101"/>
      <c r="K312" s="99">
        <f>SUM(K305:K311)</f>
        <v>3869.59</v>
      </c>
      <c r="L312" s="102"/>
      <c r="M312" s="99">
        <f>SUM(M305:M311)</f>
        <v>0</v>
      </c>
      <c r="N312" s="103">
        <f t="shared" si="110"/>
        <v>1</v>
      </c>
      <c r="O312" s="26"/>
      <c r="P312" s="23">
        <f t="shared" si="90"/>
        <v>0</v>
      </c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</row>
    <row r="313" spans="1:34" s="24" customFormat="1" ht="39.950000000000003" customHeight="1">
      <c r="A313" s="84"/>
      <c r="B313" s="84" t="s">
        <v>572</v>
      </c>
      <c r="C313" s="104" t="s">
        <v>573</v>
      </c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6"/>
      <c r="O313" s="26"/>
      <c r="P313" s="23">
        <f t="shared" si="90"/>
        <v>0</v>
      </c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</row>
    <row r="314" spans="1:34" s="24" customFormat="1" ht="39.950000000000003" customHeight="1">
      <c r="A314" s="185">
        <v>3</v>
      </c>
      <c r="B314" s="185" t="s">
        <v>574</v>
      </c>
      <c r="C314" s="186" t="s">
        <v>575</v>
      </c>
      <c r="D314" s="69" t="s">
        <v>110</v>
      </c>
      <c r="E314" s="70">
        <v>9059.51</v>
      </c>
      <c r="F314" s="90">
        <v>2.7674862444444401</v>
      </c>
      <c r="G314" s="90">
        <f>ROUND(E314*F314,2)</f>
        <v>25072.07</v>
      </c>
      <c r="H314" s="91">
        <f>P314+J314</f>
        <v>4947.83</v>
      </c>
      <c r="I314" s="90">
        <f>ROUND(H314*F314,2)</f>
        <v>13693.05</v>
      </c>
      <c r="J314" s="152">
        <v>794.73</v>
      </c>
      <c r="K314" s="93">
        <f>ROUND(J314*F314,2)</f>
        <v>2199.4</v>
      </c>
      <c r="L314" s="94">
        <f>E314-H314</f>
        <v>4111.68</v>
      </c>
      <c r="M314" s="90">
        <f>ROUND(G314-I314,2)</f>
        <v>11379.02</v>
      </c>
      <c r="N314" s="96">
        <f>IF(G314=0,"",I314/G314)</f>
        <v>0.54614756579731949</v>
      </c>
      <c r="O314" s="26"/>
      <c r="P314" s="23">
        <f t="shared" si="90"/>
        <v>4153.1000000000004</v>
      </c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>
        <v>4153.1000000000004</v>
      </c>
      <c r="AG314" s="23"/>
      <c r="AH314" s="23"/>
    </row>
    <row r="315" spans="1:34" s="24" customFormat="1" ht="39.950000000000003" customHeight="1">
      <c r="A315" s="185">
        <v>3</v>
      </c>
      <c r="B315" s="185" t="s">
        <v>576</v>
      </c>
      <c r="C315" s="186" t="s">
        <v>109</v>
      </c>
      <c r="D315" s="69" t="s">
        <v>110</v>
      </c>
      <c r="E315" s="70">
        <v>15894.18</v>
      </c>
      <c r="F315" s="90">
        <v>2.9</v>
      </c>
      <c r="G315" s="90">
        <f>ROUND(E315*F315,2)</f>
        <v>46093.120000000003</v>
      </c>
      <c r="H315" s="91">
        <v>15894.18</v>
      </c>
      <c r="I315" s="90">
        <f>ROUND(H315*F315,2)</f>
        <v>46093.120000000003</v>
      </c>
      <c r="J315" s="143"/>
      <c r="K315" s="93">
        <f>ROUND(J315*F315,2)</f>
        <v>0</v>
      </c>
      <c r="L315" s="94">
        <f>E315-H315</f>
        <v>0</v>
      </c>
      <c r="M315" s="90">
        <f>ROUND(G315-I315,2)</f>
        <v>0</v>
      </c>
      <c r="N315" s="96">
        <f>IF(G315=0,"",I315/G315)</f>
        <v>1</v>
      </c>
      <c r="O315" s="26"/>
      <c r="P315" s="23">
        <f t="shared" si="90"/>
        <v>15894.18</v>
      </c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>
        <v>15894.18</v>
      </c>
      <c r="AG315" s="23"/>
      <c r="AH315" s="23"/>
    </row>
    <row r="316" spans="1:34" s="24" customFormat="1" ht="39.950000000000003" customHeight="1">
      <c r="A316" s="185">
        <v>3</v>
      </c>
      <c r="B316" s="185" t="s">
        <v>577</v>
      </c>
      <c r="C316" s="186" t="s">
        <v>244</v>
      </c>
      <c r="D316" s="69" t="s">
        <v>96</v>
      </c>
      <c r="E316" s="70">
        <v>2771.4</v>
      </c>
      <c r="F316" s="90">
        <v>9.43</v>
      </c>
      <c r="G316" s="90">
        <f>ROUND(E316*F316,2)</f>
        <v>26134.3</v>
      </c>
      <c r="H316" s="91">
        <v>2771.4</v>
      </c>
      <c r="I316" s="90">
        <f>ROUND(H316*F316,2)</f>
        <v>26134.3</v>
      </c>
      <c r="J316" s="143"/>
      <c r="K316" s="93">
        <f>ROUND(J316*F316,2)</f>
        <v>0</v>
      </c>
      <c r="L316" s="94">
        <f>E316-H316</f>
        <v>0</v>
      </c>
      <c r="M316" s="90">
        <f>ROUND(G316-I316,2)</f>
        <v>0</v>
      </c>
      <c r="N316" s="96">
        <f>IF(G316=0,"",I316/G316)</f>
        <v>1</v>
      </c>
      <c r="O316" s="26"/>
      <c r="P316" s="23">
        <f t="shared" si="90"/>
        <v>2771.4</v>
      </c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>
        <v>2771.4</v>
      </c>
      <c r="AG316" s="23"/>
      <c r="AH316" s="23"/>
    </row>
    <row r="317" spans="1:34" s="24" customFormat="1" ht="39.950000000000003" customHeight="1">
      <c r="A317" s="4" t="s">
        <v>578</v>
      </c>
      <c r="B317" s="4"/>
      <c r="C317" s="4"/>
      <c r="D317" s="4"/>
      <c r="E317" s="4"/>
      <c r="F317" s="4"/>
      <c r="G317" s="99">
        <f>SUM(G314:G316)</f>
        <v>97299.49</v>
      </c>
      <c r="H317" s="100"/>
      <c r="I317" s="99">
        <f>SUM(I314:I316)</f>
        <v>85920.47</v>
      </c>
      <c r="J317" s="143"/>
      <c r="K317" s="99">
        <f>SUM(K314:K316)</f>
        <v>2199.4</v>
      </c>
      <c r="L317" s="102"/>
      <c r="M317" s="99">
        <f>SUM(M314:M316)</f>
        <v>11379.02</v>
      </c>
      <c r="N317" s="103">
        <f>IF(G317=0,"",I317/G317)</f>
        <v>0.88305159667332267</v>
      </c>
      <c r="O317" s="26"/>
      <c r="P317" s="23">
        <f t="shared" si="90"/>
        <v>0</v>
      </c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</row>
    <row r="318" spans="1:34" s="24" customFormat="1" ht="64.5" customHeight="1">
      <c r="A318" s="84"/>
      <c r="B318" s="84" t="s">
        <v>579</v>
      </c>
      <c r="C318" s="104" t="s">
        <v>580</v>
      </c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6"/>
      <c r="O318" s="26"/>
      <c r="P318" s="23">
        <f t="shared" si="90"/>
        <v>0</v>
      </c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</row>
    <row r="319" spans="1:34" s="24" customFormat="1" ht="39.950000000000003" customHeight="1">
      <c r="A319" s="185">
        <v>3</v>
      </c>
      <c r="B319" s="185" t="s">
        <v>581</v>
      </c>
      <c r="C319" s="186" t="s">
        <v>582</v>
      </c>
      <c r="D319" s="69" t="s">
        <v>500</v>
      </c>
      <c r="E319" s="70">
        <v>119</v>
      </c>
      <c r="F319" s="90">
        <v>27.23</v>
      </c>
      <c r="G319" s="90">
        <f>ROUND(E319*F319,2)</f>
        <v>3240.37</v>
      </c>
      <c r="H319" s="91">
        <f>P319+J319</f>
        <v>0</v>
      </c>
      <c r="I319" s="90">
        <f>H319*F319</f>
        <v>0</v>
      </c>
      <c r="J319" s="101"/>
      <c r="K319" s="93">
        <f>ROUND(J319*F319,2)</f>
        <v>0</v>
      </c>
      <c r="L319" s="94">
        <f>E319-H319</f>
        <v>119</v>
      </c>
      <c r="M319" s="90">
        <f>ROUND(G319-I319,2)</f>
        <v>3240.37</v>
      </c>
      <c r="N319" s="96">
        <f>IF(G319=0,"",I319/G319)</f>
        <v>0</v>
      </c>
      <c r="O319" s="26"/>
      <c r="P319" s="23">
        <f t="shared" si="90"/>
        <v>0</v>
      </c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</row>
    <row r="320" spans="1:34" s="24" customFormat="1" ht="39.950000000000003" customHeight="1">
      <c r="A320" s="185">
        <v>3</v>
      </c>
      <c r="B320" s="185" t="s">
        <v>583</v>
      </c>
      <c r="C320" s="186" t="s">
        <v>584</v>
      </c>
      <c r="D320" s="69" t="s">
        <v>490</v>
      </c>
      <c r="E320" s="70">
        <v>50</v>
      </c>
      <c r="F320" s="90">
        <v>40.15</v>
      </c>
      <c r="G320" s="90">
        <f>ROUND(E320*F320,2)</f>
        <v>2007.5</v>
      </c>
      <c r="H320" s="91">
        <f>P320+J320</f>
        <v>0</v>
      </c>
      <c r="I320" s="90">
        <f>H320*F320</f>
        <v>0</v>
      </c>
      <c r="J320" s="101"/>
      <c r="K320" s="93">
        <f>ROUND(J320*F320,2)</f>
        <v>0</v>
      </c>
      <c r="L320" s="94">
        <f>E320-H320</f>
        <v>50</v>
      </c>
      <c r="M320" s="90">
        <f>ROUND(G320-I320,2)</f>
        <v>2007.5</v>
      </c>
      <c r="N320" s="96">
        <f>IF(G320=0,"",I320/G320)</f>
        <v>0</v>
      </c>
      <c r="O320" s="26"/>
      <c r="P320" s="23">
        <f t="shared" si="90"/>
        <v>0</v>
      </c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</row>
    <row r="321" spans="1:34" s="24" customFormat="1" ht="39.950000000000003" customHeight="1">
      <c r="A321" s="185">
        <v>3</v>
      </c>
      <c r="B321" s="185" t="s">
        <v>585</v>
      </c>
      <c r="C321" s="186" t="s">
        <v>586</v>
      </c>
      <c r="D321" s="69" t="s">
        <v>490</v>
      </c>
      <c r="E321" s="70">
        <v>50</v>
      </c>
      <c r="F321" s="90">
        <v>48.58</v>
      </c>
      <c r="G321" s="90">
        <f>ROUND(E321*F321,2)</f>
        <v>2429</v>
      </c>
      <c r="H321" s="91">
        <f>P321+J321</f>
        <v>0</v>
      </c>
      <c r="I321" s="90">
        <f>H321*F321</f>
        <v>0</v>
      </c>
      <c r="J321" s="101"/>
      <c r="K321" s="93">
        <f>ROUND(J321*F321,2)</f>
        <v>0</v>
      </c>
      <c r="L321" s="94">
        <f>E321-H321</f>
        <v>50</v>
      </c>
      <c r="M321" s="90">
        <f>ROUND(G321-I321,2)</f>
        <v>2429</v>
      </c>
      <c r="N321" s="96">
        <f>IF(G321=0,"",I321/G321)</f>
        <v>0</v>
      </c>
      <c r="O321" s="26"/>
      <c r="P321" s="23">
        <f t="shared" si="90"/>
        <v>0</v>
      </c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</row>
    <row r="322" spans="1:34" s="24" customFormat="1" ht="39.950000000000003" customHeight="1">
      <c r="A322" s="185">
        <v>3</v>
      </c>
      <c r="B322" s="185" t="s">
        <v>587</v>
      </c>
      <c r="C322" s="186" t="s">
        <v>588</v>
      </c>
      <c r="D322" s="69" t="s">
        <v>500</v>
      </c>
      <c r="E322" s="70">
        <v>119</v>
      </c>
      <c r="F322" s="90">
        <v>39.39</v>
      </c>
      <c r="G322" s="90">
        <f>ROUND(E322*F322,2)</f>
        <v>4687.41</v>
      </c>
      <c r="H322" s="91">
        <f>P322+J322</f>
        <v>0</v>
      </c>
      <c r="I322" s="90">
        <f>H322*F322</f>
        <v>0</v>
      </c>
      <c r="J322" s="101"/>
      <c r="K322" s="93">
        <f>ROUND(J322*F322,2)</f>
        <v>0</v>
      </c>
      <c r="L322" s="94">
        <f>E322-H322</f>
        <v>119</v>
      </c>
      <c r="M322" s="90">
        <f>ROUND(G322-I322,2)</f>
        <v>4687.41</v>
      </c>
      <c r="N322" s="96">
        <f>IF(G322=0,"",I322/G322)</f>
        <v>0</v>
      </c>
      <c r="O322" s="26"/>
      <c r="P322" s="23">
        <f t="shared" si="90"/>
        <v>0</v>
      </c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</row>
    <row r="323" spans="1:34" s="24" customFormat="1" ht="39.950000000000003" customHeight="1">
      <c r="A323" s="3" t="s">
        <v>589</v>
      </c>
      <c r="B323" s="3"/>
      <c r="C323" s="3"/>
      <c r="D323" s="3"/>
      <c r="E323" s="3"/>
      <c r="F323" s="3"/>
      <c r="G323" s="99">
        <f>SUM(G319:G322)</f>
        <v>12364.279999999999</v>
      </c>
      <c r="H323" s="100"/>
      <c r="I323" s="99">
        <f>SUM(I319:I322)</f>
        <v>0</v>
      </c>
      <c r="J323" s="101"/>
      <c r="K323" s="99">
        <f>SUM(K319:K322)</f>
        <v>0</v>
      </c>
      <c r="L323" s="102"/>
      <c r="M323" s="99">
        <f>SUM(M319:M322)</f>
        <v>12364.279999999999</v>
      </c>
      <c r="N323" s="103">
        <f>IF(G323=0,"",I323/G323)</f>
        <v>0</v>
      </c>
      <c r="O323" s="26"/>
      <c r="P323" s="23">
        <f t="shared" si="90"/>
        <v>0</v>
      </c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</row>
    <row r="324" spans="1:34" s="24" customFormat="1" ht="39.950000000000003" customHeight="1">
      <c r="A324" s="84"/>
      <c r="B324" s="84" t="s">
        <v>590</v>
      </c>
      <c r="C324" s="104" t="s">
        <v>591</v>
      </c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6"/>
      <c r="O324" s="26"/>
      <c r="P324" s="23">
        <f t="shared" si="90"/>
        <v>0</v>
      </c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</row>
    <row r="325" spans="1:34" s="24" customFormat="1" ht="72">
      <c r="A325" s="185">
        <v>3</v>
      </c>
      <c r="B325" s="185" t="s">
        <v>592</v>
      </c>
      <c r="C325" s="186" t="s">
        <v>593</v>
      </c>
      <c r="D325" s="69" t="s">
        <v>594</v>
      </c>
      <c r="E325" s="70">
        <v>5</v>
      </c>
      <c r="F325" s="90">
        <v>4772.5726786969799</v>
      </c>
      <c r="G325" s="90">
        <f>ROUND(E325*F325,2)</f>
        <v>23862.86</v>
      </c>
      <c r="H325" s="91">
        <f>P325+J325</f>
        <v>5</v>
      </c>
      <c r="I325" s="90">
        <f>H325*F325</f>
        <v>23862.863393484899</v>
      </c>
      <c r="J325" s="101"/>
      <c r="K325" s="93">
        <f>ROUND(J325*F325,2)</f>
        <v>0</v>
      </c>
      <c r="L325" s="94">
        <f>E325-H325</f>
        <v>0</v>
      </c>
      <c r="M325" s="90">
        <f>ROUND(G325-I325,2)</f>
        <v>0</v>
      </c>
      <c r="N325" s="96">
        <f>IF(G325=0,"",I325/G325)</f>
        <v>1.0000001422078031</v>
      </c>
      <c r="O325" s="26"/>
      <c r="P325" s="23">
        <f t="shared" si="90"/>
        <v>5</v>
      </c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>
        <v>5</v>
      </c>
      <c r="AH325" s="23"/>
    </row>
    <row r="326" spans="1:34" s="24" customFormat="1" ht="72">
      <c r="A326" s="185">
        <v>3</v>
      </c>
      <c r="B326" s="185" t="s">
        <v>595</v>
      </c>
      <c r="C326" s="186" t="s">
        <v>596</v>
      </c>
      <c r="D326" s="69" t="s">
        <v>594</v>
      </c>
      <c r="E326" s="70">
        <v>22</v>
      </c>
      <c r="F326" s="90">
        <v>6687.72</v>
      </c>
      <c r="G326" s="90">
        <f>ROUND(E326*F326,2)</f>
        <v>147129.84</v>
      </c>
      <c r="H326" s="91">
        <f>P326+J326</f>
        <v>22</v>
      </c>
      <c r="I326" s="90">
        <f>H326*F326</f>
        <v>147129.84</v>
      </c>
      <c r="J326" s="152">
        <v>22</v>
      </c>
      <c r="K326" s="93">
        <f>ROUND(J326*F326,2)</f>
        <v>147129.84</v>
      </c>
      <c r="L326" s="94">
        <f>E326-H326</f>
        <v>0</v>
      </c>
      <c r="M326" s="90">
        <f>ROUND(G326-I326,2)</f>
        <v>0</v>
      </c>
      <c r="N326" s="96">
        <f>IF(G326=0,"",I326/G326)</f>
        <v>1</v>
      </c>
      <c r="O326" s="26"/>
      <c r="P326" s="23">
        <f t="shared" si="90"/>
        <v>0</v>
      </c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</row>
    <row r="327" spans="1:34" s="24" customFormat="1" ht="54">
      <c r="A327" s="185">
        <v>3</v>
      </c>
      <c r="B327" s="185" t="s">
        <v>597</v>
      </c>
      <c r="C327" s="186" t="s">
        <v>598</v>
      </c>
      <c r="D327" s="69" t="s">
        <v>594</v>
      </c>
      <c r="E327" s="70">
        <v>1</v>
      </c>
      <c r="F327" s="90">
        <v>2642.25</v>
      </c>
      <c r="G327" s="90">
        <f>ROUND(E327*F327,2)</f>
        <v>2642.25</v>
      </c>
      <c r="H327" s="91">
        <f>P327+J327</f>
        <v>1</v>
      </c>
      <c r="I327" s="90">
        <f>H327*F327</f>
        <v>2642.25</v>
      </c>
      <c r="J327" s="101"/>
      <c r="K327" s="93">
        <f>ROUND(J327*F327,2)</f>
        <v>0</v>
      </c>
      <c r="L327" s="94">
        <f>E327-H327</f>
        <v>0</v>
      </c>
      <c r="M327" s="90">
        <f>ROUND(G327-I327,2)</f>
        <v>0</v>
      </c>
      <c r="N327" s="96">
        <f>IF(G327=0,"",I327/G327)</f>
        <v>1</v>
      </c>
      <c r="O327" s="26"/>
      <c r="P327" s="23">
        <f t="shared" si="90"/>
        <v>1</v>
      </c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>
        <v>1</v>
      </c>
      <c r="AH327" s="23"/>
    </row>
    <row r="328" spans="1:34" s="24" customFormat="1" ht="39.950000000000003" customHeight="1">
      <c r="A328" s="3" t="s">
        <v>69</v>
      </c>
      <c r="B328" s="3"/>
      <c r="C328" s="3"/>
      <c r="D328" s="3"/>
      <c r="E328" s="3"/>
      <c r="F328" s="3"/>
      <c r="G328" s="99">
        <f>SUM(G325:G327)</f>
        <v>173634.95</v>
      </c>
      <c r="H328" s="100"/>
      <c r="I328" s="99">
        <f>SUM(I325:I327)</f>
        <v>173634.9533934849</v>
      </c>
      <c r="J328" s="101"/>
      <c r="K328" s="99">
        <f>SUM(K325:K327)</f>
        <v>147129.84</v>
      </c>
      <c r="L328" s="102"/>
      <c r="M328" s="99">
        <f>SUM(M325:M327)</f>
        <v>0</v>
      </c>
      <c r="N328" s="103">
        <f>IF(G328=0,"",I328/G328)</f>
        <v>1.0000000195437895</v>
      </c>
      <c r="O328" s="26"/>
      <c r="P328" s="23">
        <f t="shared" si="90"/>
        <v>0</v>
      </c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</row>
    <row r="329" spans="1:34" ht="39.950000000000003" customHeight="1">
      <c r="A329" s="57"/>
      <c r="B329" s="187"/>
      <c r="C329" s="57"/>
      <c r="D329" s="188"/>
      <c r="E329" s="189" t="s">
        <v>599</v>
      </c>
      <c r="F329" s="190">
        <f>SUM(G25,G33,G66,G108,G150,G171,G185,G213,G230,G241,G302,G312,G317,G323,G328)</f>
        <v>27837133.263299998</v>
      </c>
      <c r="G329" s="191"/>
      <c r="H329" s="192"/>
      <c r="I329" s="190">
        <f>SUM(I25,I33,I66,I108,I150,I171,I185,I213,I230,I241,I302,I312,I317,I323,I328)</f>
        <v>13012431.113393486</v>
      </c>
      <c r="J329" s="193"/>
      <c r="K329" s="194">
        <f>SUM(K25,K33,K66,K108,K150,K171,K185,K213,K230,K241,K302,K312,K317,K323,K328)</f>
        <v>1238304.3299999998</v>
      </c>
      <c r="L329" s="192"/>
      <c r="M329" s="190">
        <f>SUM(M25,M33,M66,M108,M150,M171,M185,M213,M230,M241,M302,M312,M317,M323,M328)</f>
        <v>14824702.15</v>
      </c>
      <c r="N329" s="195">
        <f>I329/F329</f>
        <v>0.4674486769278377</v>
      </c>
      <c r="O329" s="26"/>
      <c r="P329" s="23">
        <f t="shared" si="90"/>
        <v>0</v>
      </c>
    </row>
    <row r="330" spans="1:34" ht="39.950000000000003" customHeight="1">
      <c r="A330" s="69"/>
      <c r="B330" s="111"/>
      <c r="C330" s="67"/>
      <c r="D330" s="70"/>
      <c r="E330" s="189" t="s">
        <v>600</v>
      </c>
      <c r="F330" s="190">
        <f>F329*0.35</f>
        <v>9742996.6421549991</v>
      </c>
      <c r="G330" s="191"/>
      <c r="H330" s="192"/>
      <c r="I330" s="190">
        <f>I329*0.35</f>
        <v>4554350.8896877198</v>
      </c>
      <c r="J330" s="193"/>
      <c r="K330" s="194">
        <f>K329*0.35</f>
        <v>433406.51549999992</v>
      </c>
      <c r="L330" s="192"/>
      <c r="M330" s="190">
        <f>M329*0.35</f>
        <v>5188645.7524999995</v>
      </c>
      <c r="N330" s="195">
        <f>I330/F330</f>
        <v>0.4674486769278377</v>
      </c>
      <c r="O330" s="26"/>
      <c r="P330" s="23">
        <f t="shared" si="90"/>
        <v>0</v>
      </c>
    </row>
    <row r="331" spans="1:34" ht="39.950000000000003" customHeight="1">
      <c r="A331" s="67"/>
      <c r="B331" s="111"/>
      <c r="C331" s="67"/>
      <c r="D331" s="70"/>
      <c r="E331" s="189" t="s">
        <v>601</v>
      </c>
      <c r="F331" s="190">
        <f>F329+F330-0.01</f>
        <v>37580129.895454995</v>
      </c>
      <c r="G331" s="191"/>
      <c r="H331" s="192"/>
      <c r="I331" s="190">
        <f>(I329+I330)</f>
        <v>17566782.003081206</v>
      </c>
      <c r="J331" s="193"/>
      <c r="K331" s="194">
        <f>K329+K330</f>
        <v>1671710.8454999998</v>
      </c>
      <c r="L331" s="192"/>
      <c r="M331" s="190">
        <f>(M329+M330)</f>
        <v>20013347.9025</v>
      </c>
      <c r="N331" s="195">
        <f>I331/F331</f>
        <v>0.46744867705222493</v>
      </c>
      <c r="O331" s="26"/>
      <c r="P331" s="23">
        <f t="shared" si="90"/>
        <v>0</v>
      </c>
    </row>
    <row r="332" spans="1:34" ht="39.950000000000003" customHeight="1">
      <c r="A332" s="196"/>
      <c r="B332" s="197"/>
      <c r="C332" s="198"/>
      <c r="D332" s="51"/>
      <c r="E332" s="199"/>
      <c r="F332" s="200"/>
      <c r="G332" s="201"/>
      <c r="H332" s="202"/>
      <c r="I332" s="200"/>
      <c r="J332" s="203"/>
      <c r="K332" s="203"/>
      <c r="L332" s="202"/>
      <c r="M332" s="200"/>
      <c r="N332" s="204"/>
      <c r="O332" s="26"/>
    </row>
    <row r="333" spans="1:34" ht="39.950000000000003" customHeight="1">
      <c r="A333" s="2" t="s">
        <v>602</v>
      </c>
      <c r="B333" s="2"/>
      <c r="C333" s="2"/>
      <c r="D333" s="2"/>
      <c r="E333" s="2"/>
      <c r="F333" s="2"/>
      <c r="G333" s="2"/>
      <c r="H333" s="205"/>
      <c r="I333" s="206"/>
      <c r="J333" s="207">
        <f>K331</f>
        <v>1671710.8454999998</v>
      </c>
      <c r="K333" s="208"/>
      <c r="L333" s="208"/>
      <c r="M333" s="208"/>
      <c r="N333" s="209"/>
    </row>
    <row r="334" spans="1:34" ht="26.25">
      <c r="A334" s="210"/>
      <c r="B334" s="210"/>
      <c r="C334" s="211"/>
      <c r="D334" s="212"/>
      <c r="E334" s="213"/>
      <c r="F334" s="213"/>
      <c r="G334" s="213"/>
      <c r="J334" s="214"/>
      <c r="K334" s="215"/>
    </row>
    <row r="335" spans="1:34" ht="27.75">
      <c r="A335" s="1" t="s">
        <v>603</v>
      </c>
      <c r="B335" s="1"/>
      <c r="C335" s="1"/>
      <c r="D335" s="1"/>
      <c r="E335" s="1"/>
      <c r="F335" s="1"/>
      <c r="G335" s="1"/>
      <c r="H335" s="216"/>
      <c r="I335" s="217"/>
      <c r="J335" s="207">
        <f>(J333*0.02769)</f>
        <v>46289.673311894992</v>
      </c>
      <c r="K335" s="218"/>
      <c r="L335" s="218"/>
      <c r="M335" s="218"/>
      <c r="N335" s="219"/>
    </row>
    <row r="336" spans="1:34" ht="28.5">
      <c r="A336" s="210"/>
      <c r="B336" s="211"/>
      <c r="C336" s="220"/>
      <c r="D336" s="221"/>
      <c r="E336" s="221"/>
      <c r="F336" s="221"/>
      <c r="G336" s="221"/>
      <c r="H336" s="222"/>
      <c r="I336" s="222"/>
      <c r="J336" s="223"/>
      <c r="K336" s="222"/>
      <c r="L336" s="222"/>
      <c r="M336" s="222"/>
    </row>
    <row r="337" spans="1:14" ht="27.75">
      <c r="A337" s="1" t="s">
        <v>604</v>
      </c>
      <c r="B337" s="1"/>
      <c r="C337" s="1"/>
      <c r="D337" s="1"/>
      <c r="E337" s="1"/>
      <c r="F337" s="1"/>
      <c r="G337" s="1"/>
      <c r="H337" s="216"/>
      <c r="I337" s="217"/>
      <c r="J337" s="207">
        <f>J333+J335</f>
        <v>1718000.5188118948</v>
      </c>
      <c r="K337" s="218"/>
      <c r="L337" s="218"/>
      <c r="M337" s="218"/>
      <c r="N337" s="219"/>
    </row>
    <row r="338" spans="1:14" ht="28.5">
      <c r="A338" s="210"/>
      <c r="B338" s="211"/>
      <c r="C338" s="220"/>
      <c r="D338" s="221"/>
      <c r="E338" s="221"/>
      <c r="F338" s="221"/>
      <c r="G338" s="221"/>
      <c r="H338" s="222"/>
      <c r="I338" s="222"/>
      <c r="J338" s="223"/>
      <c r="K338" s="222"/>
      <c r="L338" s="222"/>
      <c r="M338" s="222"/>
    </row>
    <row r="339" spans="1:14" ht="27.75">
      <c r="A339" s="1" t="s">
        <v>605</v>
      </c>
      <c r="B339" s="1"/>
      <c r="C339" s="1"/>
      <c r="D339" s="1"/>
      <c r="E339" s="1"/>
      <c r="F339" s="1"/>
      <c r="G339" s="1"/>
      <c r="H339" s="216"/>
      <c r="I339" s="217"/>
      <c r="J339" s="207">
        <f>(J337*0.0447)</f>
        <v>76794.623190891696</v>
      </c>
      <c r="K339" s="218"/>
      <c r="L339" s="218"/>
      <c r="M339" s="218"/>
      <c r="N339" s="219"/>
    </row>
    <row r="340" spans="1:14" ht="28.5">
      <c r="A340" s="210"/>
      <c r="B340" s="211"/>
      <c r="C340" s="220"/>
      <c r="D340" s="221"/>
      <c r="E340" s="221"/>
      <c r="F340" s="221"/>
      <c r="G340" s="221"/>
      <c r="H340" s="222"/>
      <c r="I340" s="222"/>
      <c r="J340" s="223"/>
      <c r="K340" s="222"/>
      <c r="L340" s="222"/>
      <c r="M340" s="222"/>
    </row>
    <row r="341" spans="1:14" ht="27.75">
      <c r="A341" s="1" t="s">
        <v>606</v>
      </c>
      <c r="B341" s="1"/>
      <c r="C341" s="1"/>
      <c r="D341" s="1"/>
      <c r="E341" s="1"/>
      <c r="F341" s="1"/>
      <c r="G341" s="1"/>
      <c r="H341" s="216"/>
      <c r="I341" s="217"/>
      <c r="J341" s="207">
        <f>J337+J339</f>
        <v>1794795.1420027865</v>
      </c>
      <c r="K341" s="218"/>
      <c r="L341" s="218"/>
      <c r="M341" s="218"/>
      <c r="N341" s="219"/>
    </row>
    <row r="342" spans="1:14">
      <c r="J342" s="224"/>
      <c r="K342" s="215"/>
    </row>
    <row r="343" spans="1:14" ht="27.75">
      <c r="A343" s="1" t="s">
        <v>607</v>
      </c>
      <c r="B343" s="1"/>
      <c r="C343" s="1"/>
      <c r="D343" s="1"/>
      <c r="E343" s="1"/>
      <c r="F343" s="1"/>
      <c r="G343" s="1"/>
      <c r="H343" s="216"/>
      <c r="I343" s="217"/>
      <c r="J343" s="207">
        <f>(J341*0.47208)</f>
        <v>847286.89063667541</v>
      </c>
      <c r="K343" s="218"/>
      <c r="L343" s="218"/>
      <c r="M343" s="218"/>
      <c r="N343" s="219"/>
    </row>
    <row r="344" spans="1:14" ht="28.5">
      <c r="A344" s="210"/>
      <c r="B344" s="211"/>
      <c r="C344" s="220"/>
      <c r="D344" s="221"/>
      <c r="E344" s="221"/>
      <c r="F344" s="221"/>
      <c r="G344" s="221"/>
      <c r="H344" s="222"/>
      <c r="I344" s="222"/>
      <c r="J344" s="223"/>
      <c r="K344" s="222"/>
      <c r="L344" s="222"/>
      <c r="M344" s="222"/>
    </row>
    <row r="345" spans="1:14" ht="27.75">
      <c r="A345" s="1" t="s">
        <v>608</v>
      </c>
      <c r="B345" s="1"/>
      <c r="C345" s="1"/>
      <c r="D345" s="1"/>
      <c r="E345" s="1"/>
      <c r="F345" s="1"/>
      <c r="G345" s="1"/>
      <c r="H345" s="216"/>
      <c r="I345" s="217"/>
      <c r="J345" s="207">
        <f>J341+J343</f>
        <v>2642082.032639462</v>
      </c>
      <c r="K345" s="218"/>
      <c r="L345" s="218"/>
      <c r="M345" s="218"/>
      <c r="N345" s="219"/>
    </row>
    <row r="346" spans="1:14">
      <c r="I346" s="224"/>
      <c r="J346" s="224"/>
      <c r="K346" s="215"/>
      <c r="L346" s="215"/>
    </row>
  </sheetData>
  <autoFilter ref="A12:N333"/>
  <mergeCells count="33">
    <mergeCell ref="A343:G343"/>
    <mergeCell ref="A345:G345"/>
    <mergeCell ref="A333:G333"/>
    <mergeCell ref="A335:G335"/>
    <mergeCell ref="A337:G337"/>
    <mergeCell ref="A339:G339"/>
    <mergeCell ref="A341:G341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40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MJ10"/>
  <sheetViews>
    <sheetView showZeros="0" view="pageBreakPreview" zoomScaleNormal="100" workbookViewId="0">
      <selection activeCell="J6" sqref="J6"/>
    </sheetView>
  </sheetViews>
  <sheetFormatPr defaultColWidth="8.7109375" defaultRowHeight="12.75"/>
  <cols>
    <col min="1" max="1" width="24.42578125" style="225" customWidth="1"/>
    <col min="2" max="4" width="15.42578125" style="226" customWidth="1"/>
    <col min="5" max="5" width="18.7109375" style="226" customWidth="1"/>
    <col min="6" max="6" width="22.42578125" style="226" customWidth="1"/>
    <col min="7" max="7" width="17.5703125" style="226" customWidth="1"/>
    <col min="8" max="8" width="22.42578125" style="226" customWidth="1"/>
    <col min="9" max="9" width="19.85546875" style="226" customWidth="1"/>
    <col min="10" max="10" width="22.42578125" style="226" customWidth="1"/>
    <col min="11" max="11" width="15.42578125" style="225" customWidth="1"/>
    <col min="12" max="1024" width="8.7109375" style="225"/>
  </cols>
  <sheetData>
    <row r="2" spans="1:11">
      <c r="A2" s="227" t="s">
        <v>609</v>
      </c>
      <c r="B2" s="228" t="s">
        <v>610</v>
      </c>
      <c r="C2" s="228" t="s">
        <v>611</v>
      </c>
      <c r="D2" s="228" t="s">
        <v>612</v>
      </c>
      <c r="E2" s="228" t="s">
        <v>613</v>
      </c>
      <c r="F2" s="228" t="s">
        <v>614</v>
      </c>
      <c r="G2" s="228" t="s">
        <v>615</v>
      </c>
      <c r="H2" s="228" t="s">
        <v>616</v>
      </c>
      <c r="I2" s="228" t="s">
        <v>617</v>
      </c>
      <c r="J2" s="228" t="s">
        <v>618</v>
      </c>
    </row>
    <row r="3" spans="1:11">
      <c r="C3" s="226">
        <v>0.35</v>
      </c>
    </row>
    <row r="4" spans="1:11">
      <c r="A4" s="225" t="s">
        <v>619</v>
      </c>
      <c r="B4" s="229">
        <f>SUM('19° MEDIÇÃO'!K66)</f>
        <v>57634.49</v>
      </c>
      <c r="C4" s="229">
        <f>B4*$C$3</f>
        <v>20172.071499999998</v>
      </c>
      <c r="D4" s="229">
        <f>SUM(B4:C4)</f>
        <v>77806.561499999996</v>
      </c>
      <c r="E4" s="229">
        <f>D4*2.769%</f>
        <v>2154.4636879350001</v>
      </c>
      <c r="F4" s="229">
        <f>SUM(D4:E4)</f>
        <v>79961.025187934996</v>
      </c>
      <c r="G4" s="229">
        <f>F4*4.47%</f>
        <v>3574.2578259006941</v>
      </c>
      <c r="H4" s="230">
        <f>SUM(F4:G4)</f>
        <v>83535.283013835695</v>
      </c>
      <c r="I4" s="230">
        <f>H4*47.208%</f>
        <v>39435.336405171554</v>
      </c>
      <c r="J4" s="231">
        <f>SUM(H4:I4)</f>
        <v>122970.61941900724</v>
      </c>
      <c r="K4" s="232">
        <v>235643.27845655099</v>
      </c>
    </row>
    <row r="5" spans="1:11">
      <c r="A5" s="225" t="s">
        <v>620</v>
      </c>
      <c r="B5" s="229">
        <f>SUM('19° MEDIÇÃO'!K108)</f>
        <v>823481.95</v>
      </c>
      <c r="C5" s="229">
        <f>B5*$C$3</f>
        <v>288218.68249999994</v>
      </c>
      <c r="D5" s="229">
        <f>SUM(B5:C5)</f>
        <v>1111700.6324999998</v>
      </c>
      <c r="E5" s="229">
        <f>D5*2.769%</f>
        <v>30782.990513924997</v>
      </c>
      <c r="F5" s="229">
        <f>SUM(D5:E5)</f>
        <v>1142483.6230139248</v>
      </c>
      <c r="G5" s="229">
        <f>F5*4.47%</f>
        <v>51069.017948722438</v>
      </c>
      <c r="H5" s="230">
        <f>SUM(F5:G5)</f>
        <v>1193552.6409626473</v>
      </c>
      <c r="I5" s="230">
        <f>H5*47.208%</f>
        <v>563452.3307456465</v>
      </c>
      <c r="J5" s="231">
        <f>SUM(H5:I5)</f>
        <v>1757004.9717082938</v>
      </c>
      <c r="K5" s="232">
        <v>369990.21569126903</v>
      </c>
    </row>
    <row r="6" spans="1:11">
      <c r="A6" s="225" t="s">
        <v>238</v>
      </c>
      <c r="B6" s="229">
        <f>SUM('19° MEDIÇÃO'!K150,'19° MEDIÇÃO'!K171,'19° MEDIÇÃO'!K185)</f>
        <v>158152.59</v>
      </c>
      <c r="C6" s="229">
        <f>B6*$C$3</f>
        <v>55353.406499999997</v>
      </c>
      <c r="D6" s="229">
        <f>SUM(B6:C6)</f>
        <v>213505.99650000001</v>
      </c>
      <c r="E6" s="229">
        <f>D6*2.769%</f>
        <v>5911.9810430850011</v>
      </c>
      <c r="F6" s="229">
        <f>SUM(D6:E6)</f>
        <v>219417.977543085</v>
      </c>
      <c r="G6" s="229">
        <f>F6*4.47%</f>
        <v>9807.9835961758981</v>
      </c>
      <c r="H6" s="230">
        <f>SUM(F6:G6)</f>
        <v>229225.96113926091</v>
      </c>
      <c r="I6" s="230">
        <f>H6*47.208%</f>
        <v>108212.99173462229</v>
      </c>
      <c r="J6" s="231">
        <f>SUM(H6:I6)</f>
        <v>337438.95287388319</v>
      </c>
      <c r="K6" s="232">
        <v>523610.45840643899</v>
      </c>
    </row>
    <row r="7" spans="1:11">
      <c r="A7" s="225" t="s">
        <v>621</v>
      </c>
      <c r="B7" s="229">
        <f>SUM('19° MEDIÇÃO'!K33,'19° MEDIÇÃO'!K230,'19° MEDIÇÃO'!K328)</f>
        <v>186035.84</v>
      </c>
      <c r="C7" s="229">
        <f>B7*$C$3</f>
        <v>65112.543999999994</v>
      </c>
      <c r="D7" s="229">
        <f>SUM(B7:C7)</f>
        <v>251148.38399999999</v>
      </c>
      <c r="E7" s="229">
        <f>D7*2.769%</f>
        <v>6954.2987529600005</v>
      </c>
      <c r="F7" s="229">
        <f>SUM(D7:E7)</f>
        <v>258102.68275295998</v>
      </c>
      <c r="G7" s="229">
        <f>F7*4.47%</f>
        <v>11537.189919057311</v>
      </c>
      <c r="H7" s="230">
        <f>SUM(F7:G7)</f>
        <v>269639.87267201731</v>
      </c>
      <c r="I7" s="230">
        <f>H7*47.208%</f>
        <v>127291.59109100593</v>
      </c>
      <c r="J7" s="231">
        <f>SUM(H7:I7)</f>
        <v>396931.46376302326</v>
      </c>
      <c r="K7" s="232">
        <v>222840.82167915499</v>
      </c>
    </row>
    <row r="8" spans="1:11">
      <c r="B8" s="229"/>
      <c r="C8" s="229"/>
      <c r="D8" s="229"/>
      <c r="H8" s="230"/>
      <c r="I8" s="230"/>
      <c r="J8" s="233"/>
    </row>
    <row r="9" spans="1:11">
      <c r="A9" s="234" t="s">
        <v>610</v>
      </c>
      <c r="B9" s="235">
        <f>SUM(B4:B8)</f>
        <v>1225304.8699999999</v>
      </c>
      <c r="C9" s="235">
        <f>SUM(C4:C7)</f>
        <v>428856.70449999993</v>
      </c>
      <c r="D9" s="236">
        <f>SUM(D4:D7)</f>
        <v>1654161.5745000001</v>
      </c>
      <c r="E9" s="237">
        <f>SUM(E4:E8)</f>
        <v>45803.733997904994</v>
      </c>
      <c r="G9" s="237">
        <f>SUM(G4:G8)</f>
        <v>75988.449289856348</v>
      </c>
      <c r="I9" s="237">
        <f>SUM(I4:I8)</f>
        <v>838392.24997644627</v>
      </c>
      <c r="J9" s="238">
        <f>SUM(J4:J7)</f>
        <v>2614346.0077642077</v>
      </c>
    </row>
    <row r="10" spans="1:11">
      <c r="B10" s="229"/>
      <c r="C10" s="229"/>
      <c r="D10" s="229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19° MEDIÇÃO</vt:lpstr>
      <vt:lpstr>FATURAMENTO</vt:lpstr>
      <vt:lpstr>'19°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mcelestino</cp:lastModifiedBy>
  <cp:revision>46</cp:revision>
  <cp:lastPrinted>2022-06-30T18:11:26Z</cp:lastPrinted>
  <dcterms:created xsi:type="dcterms:W3CDTF">1997-11-03T10:30:38Z</dcterms:created>
  <dcterms:modified xsi:type="dcterms:W3CDTF">2022-08-01T12:30:15Z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