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essica.batistela\Desktop\JESSICA\SOROCABA - 19.013\U.S. 19.013 -MEDIÇÃO CLIENTE\21° MEDIÇÃO ITANGUÁ -REV.00\CRONOGRAMA\"/>
    </mc:Choice>
  </mc:AlternateContent>
  <xr:revisionPtr revIDLastSave="0" documentId="13_ncr:1_{26926517-E11F-4755-A14D-A13AD37C9F14}" xr6:coauthVersionLast="47" xr6:coauthVersionMax="47" xr10:uidLastSave="{00000000-0000-0000-0000-000000000000}"/>
  <bookViews>
    <workbookView xWindow="-120" yWindow="-120" windowWidth="20730" windowHeight="11160" xr2:uid="{22AD5D21-D10D-444C-B5B1-3CC0411345A7}"/>
  </bookViews>
  <sheets>
    <sheet name="CRONOGRAMA" sheetId="2" r:id="rId1"/>
  </sheets>
  <definedNames>
    <definedName name="_xlnm.Print_Area" localSheetId="0">CRONOGRAMA!$A$1:$AC$53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Y33" i="2" l="1"/>
  <c r="X29" i="2"/>
  <c r="Y21" i="2"/>
  <c r="Y19" i="2"/>
  <c r="X17" i="2"/>
  <c r="V51" i="2"/>
  <c r="AF41" i="2" l="1"/>
  <c r="Y17" i="2"/>
  <c r="Q51" i="2"/>
  <c r="P51" i="2"/>
  <c r="Y29" i="2"/>
  <c r="AF35" i="2"/>
  <c r="X38" i="2"/>
  <c r="S42" i="2"/>
  <c r="D42" i="2"/>
  <c r="E42" i="2"/>
  <c r="F42" i="2"/>
  <c r="G42" i="2"/>
  <c r="H42" i="2"/>
  <c r="I42" i="2"/>
  <c r="J42" i="2"/>
  <c r="K42" i="2"/>
  <c r="L42" i="2"/>
  <c r="M42" i="2"/>
  <c r="N42" i="2"/>
  <c r="O42" i="2"/>
  <c r="P42" i="2"/>
  <c r="Q42" i="2"/>
  <c r="C42" i="2"/>
  <c r="AF39" i="2"/>
  <c r="AA40" i="2"/>
  <c r="AC40" i="2" s="1"/>
  <c r="AA38" i="2"/>
  <c r="AC38" i="2" s="1"/>
  <c r="AA36" i="2"/>
  <c r="AC36" i="2" s="1"/>
  <c r="AA34" i="2"/>
  <c r="AC34" i="2" s="1"/>
  <c r="Z42" i="2" l="1"/>
  <c r="Z44" i="2" s="1"/>
  <c r="V42" i="2"/>
  <c r="S36" i="2"/>
  <c r="Y38" i="2"/>
  <c r="X36" i="2"/>
  <c r="X40" i="2"/>
  <c r="Y40" i="2"/>
  <c r="T40" i="2"/>
  <c r="Y36" i="2"/>
  <c r="W36" i="2"/>
  <c r="W38" i="2"/>
  <c r="W40" i="2"/>
  <c r="V36" i="2"/>
  <c r="V38" i="2"/>
  <c r="V40" i="2"/>
  <c r="U36" i="2"/>
  <c r="U38" i="2"/>
  <c r="U40" i="2"/>
  <c r="T36" i="2"/>
  <c r="T38" i="2"/>
  <c r="S40" i="2"/>
  <c r="S38" i="2"/>
  <c r="Z36" i="2"/>
  <c r="Z38" i="2"/>
  <c r="Z40" i="2"/>
  <c r="AF37" i="2"/>
  <c r="AG37" i="2" s="1"/>
  <c r="T42" i="2"/>
  <c r="AG39" i="2"/>
  <c r="Y34" i="2"/>
  <c r="AG41" i="2"/>
  <c r="AG35" i="2"/>
  <c r="W34" i="2"/>
  <c r="T34" i="2"/>
  <c r="S34" i="2"/>
  <c r="X34" i="2"/>
  <c r="V34" i="2"/>
  <c r="U34" i="2"/>
  <c r="Z34" i="2"/>
  <c r="Y42" i="2" l="1"/>
  <c r="AF33" i="2" l="1"/>
  <c r="M44" i="2"/>
  <c r="X13" i="2"/>
  <c r="W42" i="2" l="1"/>
  <c r="X42" i="2"/>
  <c r="Z46" i="2" l="1"/>
  <c r="Z48" i="2" s="1"/>
  <c r="Z51" i="2" s="1"/>
  <c r="X44" i="2"/>
  <c r="X46" i="2" s="1"/>
  <c r="X48" i="2" s="1"/>
  <c r="X51" i="2" s="1"/>
  <c r="W44" i="2"/>
  <c r="W46" i="2" s="1"/>
  <c r="W48" i="2" s="1"/>
  <c r="W51" i="2" s="1"/>
  <c r="V44" i="2"/>
  <c r="V46" i="2" s="1"/>
  <c r="V48" i="2" s="1"/>
  <c r="T44" i="2"/>
  <c r="T46" i="2" s="1"/>
  <c r="T48" i="2" s="1"/>
  <c r="T51" i="2" s="1"/>
  <c r="S44" i="2"/>
  <c r="S46" i="2" s="1"/>
  <c r="S48" i="2" s="1"/>
  <c r="S51" i="2" s="1"/>
  <c r="P44" i="2"/>
  <c r="P46" i="2" s="1"/>
  <c r="P48" i="2" s="1"/>
  <c r="L44" i="2"/>
  <c r="K44" i="2"/>
  <c r="J44" i="2"/>
  <c r="I44" i="2"/>
  <c r="G44" i="2"/>
  <c r="F44" i="2"/>
  <c r="E44" i="2"/>
  <c r="D44" i="2"/>
  <c r="Y44" i="2"/>
  <c r="Y46" i="2" s="1"/>
  <c r="Y48" i="2" s="1"/>
  <c r="Y51" i="2" s="1"/>
  <c r="AA32" i="2"/>
  <c r="AF31" i="2"/>
  <c r="AA30" i="2"/>
  <c r="Y30" i="2" s="1"/>
  <c r="AF29" i="2"/>
  <c r="AA28" i="2"/>
  <c r="AC28" i="2" s="1"/>
  <c r="AF27" i="2"/>
  <c r="AA26" i="2"/>
  <c r="Y26" i="2" s="1"/>
  <c r="AF25" i="2"/>
  <c r="AA24" i="2"/>
  <c r="O24" i="2" s="1"/>
  <c r="AA22" i="2"/>
  <c r="Y22" i="2" s="1"/>
  <c r="AA20" i="2"/>
  <c r="O20" i="2" s="1"/>
  <c r="AA18" i="2"/>
  <c r="L18" i="2" s="1"/>
  <c r="AA16" i="2"/>
  <c r="Y16" i="2" s="1"/>
  <c r="AF15" i="2"/>
  <c r="AA14" i="2"/>
  <c r="Z14" i="2" s="1"/>
  <c r="AF13" i="2"/>
  <c r="AA12" i="2"/>
  <c r="P12" i="2" l="1"/>
  <c r="AA42" i="2"/>
  <c r="W28" i="2"/>
  <c r="L38" i="2"/>
  <c r="K40" i="2"/>
  <c r="C40" i="2"/>
  <c r="K38" i="2"/>
  <c r="C38" i="2"/>
  <c r="K36" i="2"/>
  <c r="C36" i="2"/>
  <c r="J40" i="2"/>
  <c r="J38" i="2"/>
  <c r="J36" i="2"/>
  <c r="M40" i="2"/>
  <c r="M38" i="2"/>
  <c r="E38" i="2"/>
  <c r="L40" i="2"/>
  <c r="L36" i="2"/>
  <c r="D38" i="2"/>
  <c r="Q40" i="2"/>
  <c r="I40" i="2"/>
  <c r="Q38" i="2"/>
  <c r="I38" i="2"/>
  <c r="Q36" i="2"/>
  <c r="I36" i="2"/>
  <c r="N38" i="2"/>
  <c r="F36" i="2"/>
  <c r="E40" i="2"/>
  <c r="E36" i="2"/>
  <c r="P40" i="2"/>
  <c r="H40" i="2"/>
  <c r="P38" i="2"/>
  <c r="H38" i="2"/>
  <c r="P36" i="2"/>
  <c r="H36" i="2"/>
  <c r="O40" i="2"/>
  <c r="G40" i="2"/>
  <c r="O38" i="2"/>
  <c r="G38" i="2"/>
  <c r="O36" i="2"/>
  <c r="G36" i="2"/>
  <c r="N40" i="2"/>
  <c r="F40" i="2"/>
  <c r="F38" i="2"/>
  <c r="N36" i="2"/>
  <c r="M36" i="2"/>
  <c r="D40" i="2"/>
  <c r="D36" i="2"/>
  <c r="U42" i="2"/>
  <c r="U44" i="2" s="1"/>
  <c r="U46" i="2" s="1"/>
  <c r="U48" i="2" s="1"/>
  <c r="U51" i="2" s="1"/>
  <c r="V28" i="2"/>
  <c r="AG33" i="2"/>
  <c r="N34" i="2"/>
  <c r="F34" i="2"/>
  <c r="M34" i="2"/>
  <c r="E34" i="2"/>
  <c r="L34" i="2"/>
  <c r="K34" i="2"/>
  <c r="C34" i="2"/>
  <c r="G34" i="2"/>
  <c r="D34" i="2"/>
  <c r="J34" i="2"/>
  <c r="O34" i="2"/>
  <c r="Q34" i="2"/>
  <c r="I34" i="2"/>
  <c r="P34" i="2"/>
  <c r="H34" i="2"/>
  <c r="F14" i="2"/>
  <c r="W14" i="2"/>
  <c r="K14" i="2"/>
  <c r="N14" i="2"/>
  <c r="O14" i="2"/>
  <c r="C28" i="2"/>
  <c r="Q30" i="2"/>
  <c r="F28" i="2"/>
  <c r="G14" i="2"/>
  <c r="AG15" i="2"/>
  <c r="S14" i="2"/>
  <c r="G28" i="2"/>
  <c r="C14" i="2"/>
  <c r="V14" i="2"/>
  <c r="K28" i="2"/>
  <c r="W32" i="2"/>
  <c r="Z30" i="2"/>
  <c r="F30" i="2"/>
  <c r="J14" i="2"/>
  <c r="N28" i="2"/>
  <c r="G30" i="2"/>
  <c r="E30" i="2"/>
  <c r="S28" i="2"/>
  <c r="O30" i="2"/>
  <c r="C12" i="2"/>
  <c r="W12" i="2"/>
  <c r="G12" i="2"/>
  <c r="S12" i="2"/>
  <c r="T12" i="2"/>
  <c r="D12" i="2"/>
  <c r="K12" i="2"/>
  <c r="O18" i="2"/>
  <c r="K22" i="2"/>
  <c r="S22" i="2"/>
  <c r="Z22" i="2"/>
  <c r="C22" i="2"/>
  <c r="J22" i="2"/>
  <c r="T22" i="2"/>
  <c r="I22" i="2"/>
  <c r="AC22" i="2"/>
  <c r="C18" i="2"/>
  <c r="P18" i="2"/>
  <c r="S18" i="2"/>
  <c r="G18" i="2"/>
  <c r="F16" i="2"/>
  <c r="G16" i="2"/>
  <c r="Z16" i="2"/>
  <c r="H16" i="2"/>
  <c r="N16" i="2"/>
  <c r="Q16" i="2"/>
  <c r="Y32" i="2"/>
  <c r="H12" i="2"/>
  <c r="X12" i="2"/>
  <c r="I16" i="2"/>
  <c r="S16" i="2"/>
  <c r="D18" i="2"/>
  <c r="W18" i="2"/>
  <c r="D22" i="2"/>
  <c r="L22" i="2"/>
  <c r="U22" i="2"/>
  <c r="J28" i="2"/>
  <c r="Z28" i="2"/>
  <c r="I30" i="2"/>
  <c r="S30" i="2"/>
  <c r="C32" i="2"/>
  <c r="U16" i="2"/>
  <c r="E22" i="2"/>
  <c r="N22" i="2"/>
  <c r="V22" i="2"/>
  <c r="J30" i="2"/>
  <c r="U30" i="2"/>
  <c r="G32" i="2"/>
  <c r="J16" i="2"/>
  <c r="L12" i="2"/>
  <c r="K16" i="2"/>
  <c r="V16" i="2"/>
  <c r="F22" i="2"/>
  <c r="O22" i="2"/>
  <c r="W22" i="2"/>
  <c r="K30" i="2"/>
  <c r="V30" i="2"/>
  <c r="K32" i="2"/>
  <c r="C16" i="2"/>
  <c r="H18" i="2"/>
  <c r="O12" i="2"/>
  <c r="AG13" i="2"/>
  <c r="D16" i="2"/>
  <c r="L16" i="2"/>
  <c r="W16" i="2"/>
  <c r="K18" i="2"/>
  <c r="G22" i="2"/>
  <c r="P22" i="2"/>
  <c r="X22" i="2"/>
  <c r="O28" i="2"/>
  <c r="C30" i="2"/>
  <c r="M30" i="2"/>
  <c r="W30" i="2"/>
  <c r="O32" i="2"/>
  <c r="AC12" i="2"/>
  <c r="E16" i="2"/>
  <c r="M16" i="2"/>
  <c r="K20" i="2"/>
  <c r="H22" i="2"/>
  <c r="Q22" i="2"/>
  <c r="D30" i="2"/>
  <c r="N30" i="2"/>
  <c r="S32" i="2"/>
  <c r="K24" i="2"/>
  <c r="Q44" i="2"/>
  <c r="Q46" i="2" s="1"/>
  <c r="Q48" i="2" s="1"/>
  <c r="AF19" i="2"/>
  <c r="AG19" i="2" s="1"/>
  <c r="Q18" i="2"/>
  <c r="Y20" i="2"/>
  <c r="Q20" i="2"/>
  <c r="M20" i="2"/>
  <c r="I20" i="2"/>
  <c r="E20" i="2"/>
  <c r="AC20" i="2"/>
  <c r="X20" i="2"/>
  <c r="T20" i="2"/>
  <c r="L20" i="2"/>
  <c r="H20" i="2"/>
  <c r="P20" i="2"/>
  <c r="D20" i="2"/>
  <c r="Z20" i="2"/>
  <c r="V20" i="2"/>
  <c r="N20" i="2"/>
  <c r="J20" i="2"/>
  <c r="F20" i="2"/>
  <c r="Y24" i="2"/>
  <c r="U24" i="2"/>
  <c r="Q24" i="2"/>
  <c r="M24" i="2"/>
  <c r="I24" i="2"/>
  <c r="E24" i="2"/>
  <c r="AG25" i="2"/>
  <c r="X24" i="2"/>
  <c r="P24" i="2"/>
  <c r="H24" i="2"/>
  <c r="AC24" i="2"/>
  <c r="T24" i="2"/>
  <c r="L24" i="2"/>
  <c r="D24" i="2"/>
  <c r="Z24" i="2"/>
  <c r="V24" i="2"/>
  <c r="N24" i="2"/>
  <c r="J24" i="2"/>
  <c r="F24" i="2"/>
  <c r="Y12" i="2"/>
  <c r="U12" i="2"/>
  <c r="Q12" i="2"/>
  <c r="M12" i="2"/>
  <c r="I12" i="2"/>
  <c r="E12" i="2"/>
  <c r="Z12" i="2"/>
  <c r="V12" i="2"/>
  <c r="N12" i="2"/>
  <c r="J12" i="2"/>
  <c r="F12" i="2"/>
  <c r="AC14" i="2"/>
  <c r="X14" i="2"/>
  <c r="T14" i="2"/>
  <c r="P14" i="2"/>
  <c r="L14" i="2"/>
  <c r="H14" i="2"/>
  <c r="D14" i="2"/>
  <c r="Y14" i="2"/>
  <c r="U14" i="2"/>
  <c r="Q14" i="2"/>
  <c r="M14" i="2"/>
  <c r="I14" i="2"/>
  <c r="E14" i="2"/>
  <c r="Y18" i="2"/>
  <c r="M18" i="2"/>
  <c r="I18" i="2"/>
  <c r="E18" i="2"/>
  <c r="X18" i="2"/>
  <c r="AC18" i="2"/>
  <c r="T18" i="2"/>
  <c r="Z18" i="2"/>
  <c r="V18" i="2"/>
  <c r="N18" i="2"/>
  <c r="J18" i="2"/>
  <c r="F18" i="2"/>
  <c r="C20" i="2"/>
  <c r="S20" i="2"/>
  <c r="U20" i="2"/>
  <c r="AF21" i="2"/>
  <c r="AG21" i="2" s="1"/>
  <c r="C24" i="2"/>
  <c r="S24" i="2"/>
  <c r="AG31" i="2"/>
  <c r="AF17" i="2"/>
  <c r="AG17" i="2" s="1"/>
  <c r="O16" i="2"/>
  <c r="O44" i="2"/>
  <c r="O46" i="2" s="1"/>
  <c r="O48" i="2" s="1"/>
  <c r="G20" i="2"/>
  <c r="W20" i="2"/>
  <c r="G24" i="2"/>
  <c r="W24" i="2"/>
  <c r="P16" i="2"/>
  <c r="T16" i="2"/>
  <c r="X16" i="2"/>
  <c r="AC16" i="2"/>
  <c r="Z26" i="2"/>
  <c r="AF26" i="2" s="1"/>
  <c r="E28" i="2"/>
  <c r="I28" i="2"/>
  <c r="M28" i="2"/>
  <c r="Q28" i="2"/>
  <c r="U28" i="2"/>
  <c r="Y28" i="2"/>
  <c r="H30" i="2"/>
  <c r="L30" i="2"/>
  <c r="P30" i="2"/>
  <c r="T30" i="2"/>
  <c r="X30" i="2"/>
  <c r="AC30" i="2"/>
  <c r="F32" i="2"/>
  <c r="J32" i="2"/>
  <c r="N32" i="2"/>
  <c r="V32" i="2"/>
  <c r="Z32" i="2"/>
  <c r="C44" i="2"/>
  <c r="AG27" i="2"/>
  <c r="AC26" i="2"/>
  <c r="H32" i="2"/>
  <c r="P32" i="2"/>
  <c r="AG29" i="2"/>
  <c r="D32" i="2"/>
  <c r="L32" i="2"/>
  <c r="T32" i="2"/>
  <c r="X32" i="2"/>
  <c r="AC32" i="2"/>
  <c r="U18" i="2"/>
  <c r="D28" i="2"/>
  <c r="H28" i="2"/>
  <c r="L28" i="2"/>
  <c r="P28" i="2"/>
  <c r="T28" i="2"/>
  <c r="X28" i="2"/>
  <c r="E32" i="2"/>
  <c r="I32" i="2"/>
  <c r="M32" i="2"/>
  <c r="Q32" i="2"/>
  <c r="U32" i="2"/>
  <c r="AC42" i="2" l="1"/>
  <c r="AF40" i="2"/>
  <c r="AF38" i="2"/>
  <c r="AF34" i="2"/>
  <c r="AF36" i="2"/>
  <c r="AF28" i="2"/>
  <c r="AF16" i="2"/>
  <c r="AF12" i="2"/>
  <c r="AF32" i="2"/>
  <c r="AF30" i="2"/>
  <c r="AF14" i="2"/>
  <c r="AF18" i="2"/>
  <c r="AF24" i="2"/>
  <c r="AF20" i="2"/>
  <c r="AE44" i="2" l="1"/>
  <c r="AF23" i="2"/>
  <c r="AG23" i="2" s="1"/>
  <c r="M22" i="2"/>
  <c r="AF22" i="2" s="1"/>
  <c r="AE43" i="2" l="1"/>
</calcChain>
</file>

<file path=xl/sharedStrings.xml><?xml version="1.0" encoding="utf-8"?>
<sst xmlns="http://schemas.openxmlformats.org/spreadsheetml/2006/main" count="75" uniqueCount="74">
  <si>
    <t>ITEM</t>
  </si>
  <si>
    <t>DESCRIÇÃO</t>
  </si>
  <si>
    <t>MÊS 1</t>
  </si>
  <si>
    <t>MÊS 2</t>
  </si>
  <si>
    <t>MÊS 3</t>
  </si>
  <si>
    <t>MÊS 4</t>
  </si>
  <si>
    <t>MÊS 5</t>
  </si>
  <si>
    <t>MÊS 6</t>
  </si>
  <si>
    <t>MÊS 7</t>
  </si>
  <si>
    <t>MÊS 8</t>
  </si>
  <si>
    <t>MÊS 9</t>
  </si>
  <si>
    <t>MÊS 10</t>
  </si>
  <si>
    <t>MÊS 11</t>
  </si>
  <si>
    <t>MÊS 12</t>
  </si>
  <si>
    <t>TOTAL S/ BDI</t>
  </si>
  <si>
    <t>BDI</t>
  </si>
  <si>
    <t>TOTAL C/ BDI</t>
  </si>
  <si>
    <t>SINALIZAÇÃO</t>
  </si>
  <si>
    <t>DRENAGEM</t>
  </si>
  <si>
    <t>PAISAGISMO</t>
  </si>
  <si>
    <t>CRONOGRAMA FÍSICO FINANCEIRO</t>
  </si>
  <si>
    <t>TOTAL MENSAL (S/ BDI)</t>
  </si>
  <si>
    <t>TOTAL MENSAL (C/ BDI)</t>
  </si>
  <si>
    <t>1.1</t>
  </si>
  <si>
    <t>PROJETOS</t>
  </si>
  <si>
    <t>1.2</t>
  </si>
  <si>
    <t>INSTALAÇÕES PRELIMINARES</t>
  </si>
  <si>
    <t>1.3</t>
  </si>
  <si>
    <t>TERRAPLENAGEM</t>
  </si>
  <si>
    <t>1.4</t>
  </si>
  <si>
    <t xml:space="preserve">PAVIMENTAÇÃO </t>
  </si>
  <si>
    <t>1.5</t>
  </si>
  <si>
    <t>1.6</t>
  </si>
  <si>
    <t>TRAVESSIAS - CÓRREGO ITANGUÁ</t>
  </si>
  <si>
    <t>1.7</t>
  </si>
  <si>
    <t>CONTENÇÃO DE MARGENS - GABIÕES</t>
  </si>
  <si>
    <t>1.8</t>
  </si>
  <si>
    <t>1.9</t>
  </si>
  <si>
    <t>ILUMINAÇÃO PÚBLICA</t>
  </si>
  <si>
    <t>1.10</t>
  </si>
  <si>
    <t>2</t>
  </si>
  <si>
    <t>OAE SOBRE O CÓRREGO ITANGUÁ, na Av. Dr. Américo Figueiredo</t>
  </si>
  <si>
    <t>PROPONENTE: JOFEGE PAVIMENTAÇÃO E CONSTRUÇÃO LTDA.</t>
  </si>
  <si>
    <t>OBRA: TRECHO I -  Implantação de via Marginal do Córrego Itanguá - da Av. Dr. Américo Figueiredo até a Av. Adão de Pereira camargo (Prolongamento da Av. General Osório) + OAE (Construção de ponte sobre o Córrego Itanguá, na Av. Dr. Américo Figueiredo)</t>
  </si>
  <si>
    <t>MÊS 13</t>
  </si>
  <si>
    <t>MÊS 14</t>
  </si>
  <si>
    <t>MÊS 15</t>
  </si>
  <si>
    <t>MÊS 16</t>
  </si>
  <si>
    <t>MÊS 17</t>
  </si>
  <si>
    <t>MÊS 18</t>
  </si>
  <si>
    <t>MÊS 19</t>
  </si>
  <si>
    <t>MÊS 20</t>
  </si>
  <si>
    <t>MÊS 21</t>
  </si>
  <si>
    <t>MÊS 22</t>
  </si>
  <si>
    <t>MÊS 23</t>
  </si>
  <si>
    <t>MÊS 24</t>
  </si>
  <si>
    <t>US 19.013 Itanguá</t>
  </si>
  <si>
    <t>1° REAJUSTE</t>
  </si>
  <si>
    <t>TOTAL MENSAL (C/ 1° REAJ.)</t>
  </si>
  <si>
    <t>2° REAJUSTE</t>
  </si>
  <si>
    <t>TOTAL MENSAL (C/ 2° REAJ.)</t>
  </si>
  <si>
    <t>REAJUSTE RETROATIVO</t>
  </si>
  <si>
    <t>1.6. ADT</t>
  </si>
  <si>
    <t>ADITIVO - TRAVESSIA DE FAUNA - CÓRREGO ITANGUÁ</t>
  </si>
  <si>
    <t>ADITIVO - CONTENÇÃO DE MARGENS - GABIÕES</t>
  </si>
  <si>
    <t>ADITIVO - TERRAPLANAGEM (SERVIÇOS DE DEMOLIÇÃO E RECONSTRUÇÃO PARCIAL DE DIVISA DE PROPRIEDADES NA AV. AMÉRICO FIGUEIREDO)</t>
  </si>
  <si>
    <t>ADITIVO - PROJETOS</t>
  </si>
  <si>
    <t>1.7. ADT</t>
  </si>
  <si>
    <t>1.3. ADT</t>
  </si>
  <si>
    <t>1.1. ADT</t>
  </si>
  <si>
    <t>3° REAJUSTE</t>
  </si>
  <si>
    <t>TOTAL MENSAL (C/ 3° REAJ.)</t>
  </si>
  <si>
    <t>Secretaria de Administração - UEP</t>
  </si>
  <si>
    <t>REV.01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</si>
</sst>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d/m/yyyy"/>
    <numFmt numFmtId="165" formatCode="_-&quot;R$ &quot;* #,##0.00_-;&quot;-R$ &quot;* #,##0.00_-;_-&quot;R$ &quot;* \-??_-;_-@_-"/>
    <numFmt numFmtId="166" formatCode="0.0000%"/>
    <numFmt numFmtId="167" formatCode="&quot;R$&quot;\ #,##0.00"/>
    <numFmt numFmtId="168" formatCode="0.000%"/>
  </numFmts>
  <fonts count="19" x14ac:knownFonts="1"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b/>
      <sz val="26"/>
      <color rgb="FF000000"/>
      <name val="Calibri"/>
      <family val="2"/>
      <charset val="1"/>
    </font>
    <font>
      <b/>
      <sz val="22"/>
      <color rgb="FF000000"/>
      <name val="Calibri"/>
      <family val="2"/>
      <charset val="1"/>
    </font>
    <font>
      <sz val="16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12"/>
      <color theme="0"/>
      <name val="Calibri"/>
      <family val="2"/>
      <charset val="1"/>
    </font>
    <font>
      <sz val="12"/>
      <name val="Arial"/>
      <family val="2"/>
      <charset val="1"/>
    </font>
    <font>
      <sz val="22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theme="0"/>
      <name val="Arial"/>
      <family val="2"/>
      <charset val="1"/>
    </font>
    <font>
      <sz val="11"/>
      <color theme="0"/>
      <name val="Calibri"/>
      <family val="2"/>
      <charset val="1"/>
    </font>
    <font>
      <b/>
      <sz val="14"/>
      <color rgb="FF000000"/>
      <name val="Calibri"/>
      <family val="2"/>
      <charset val="1"/>
    </font>
    <font>
      <sz val="14"/>
      <color rgb="FF000000"/>
      <name val="Calibri"/>
      <family val="2"/>
    </font>
    <font>
      <b/>
      <sz val="14"/>
      <color rgb="FF000000"/>
      <name val="Calibri"/>
      <family val="2"/>
    </font>
    <font>
      <sz val="14"/>
      <color rgb="FF000000"/>
      <name val="Calibri"/>
      <family val="2"/>
      <charset val="1"/>
    </font>
    <font>
      <sz val="14"/>
      <name val="Calibri"/>
      <family val="2"/>
    </font>
    <font>
      <b/>
      <i/>
      <sz val="14"/>
      <color rgb="FF000000"/>
      <name val="Calibri"/>
      <family val="2"/>
    </font>
    <font>
      <sz val="18"/>
      <color rgb="FF000000"/>
      <name val="Calibri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59999389629810485"/>
        <bgColor rgb="FFCCCCFF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CCCCFF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rgb="FFCCCCFF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2">
    <xf numFmtId="0" fontId="0" fillId="0" borderId="0"/>
    <xf numFmtId="165" fontId="1" fillId="0" borderId="0" applyBorder="0" applyProtection="0"/>
  </cellStyleXfs>
  <cellXfs count="90">
    <xf numFmtId="0" fontId="0" fillId="0" borderId="0" xfId="0"/>
    <xf numFmtId="0" fontId="5" fillId="0" borderId="0" xfId="0" applyFont="1"/>
    <xf numFmtId="0" fontId="6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8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165" fontId="0" fillId="0" borderId="0" xfId="0" applyNumberFormat="1"/>
    <xf numFmtId="166" fontId="0" fillId="0" borderId="0" xfId="0" applyNumberFormat="1"/>
    <xf numFmtId="43" fontId="0" fillId="0" borderId="0" xfId="0" applyNumberFormat="1"/>
    <xf numFmtId="165" fontId="13" fillId="0" borderId="10" xfId="1" applyFont="1" applyBorder="1" applyAlignment="1" applyProtection="1">
      <alignment horizontal="center" vertical="center"/>
    </xf>
    <xf numFmtId="165" fontId="14" fillId="0" borderId="8" xfId="0" applyNumberFormat="1" applyFont="1" applyBorder="1" applyAlignment="1">
      <alignment vertical="center"/>
    </xf>
    <xf numFmtId="165" fontId="14" fillId="0" borderId="8" xfId="1" applyFont="1" applyBorder="1" applyAlignment="1" applyProtection="1">
      <alignment vertical="center"/>
    </xf>
    <xf numFmtId="10" fontId="14" fillId="0" borderId="8" xfId="0" applyNumberFormat="1" applyFont="1" applyBorder="1" applyAlignment="1">
      <alignment vertical="center"/>
    </xf>
    <xf numFmtId="10" fontId="14" fillId="0" borderId="8" xfId="0" applyNumberFormat="1" applyFont="1" applyBorder="1" applyAlignment="1">
      <alignment horizontal="center" vertical="center"/>
    </xf>
    <xf numFmtId="165" fontId="14" fillId="0" borderId="8" xfId="1" applyFont="1" applyBorder="1" applyAlignment="1">
      <alignment horizontal="center"/>
    </xf>
    <xf numFmtId="0" fontId="3" fillId="0" borderId="11" xfId="0" applyFont="1" applyBorder="1" applyAlignment="1">
      <alignment vertical="center"/>
    </xf>
    <xf numFmtId="0" fontId="3" fillId="0" borderId="14" xfId="0" applyFont="1" applyBorder="1" applyAlignment="1">
      <alignment horizontal="left" vertical="center" wrapText="1"/>
    </xf>
    <xf numFmtId="43" fontId="3" fillId="0" borderId="14" xfId="0" applyNumberFormat="1" applyFont="1" applyBorder="1" applyAlignment="1">
      <alignment horizontal="left" vertical="center" wrapText="1"/>
    </xf>
    <xf numFmtId="0" fontId="13" fillId="0" borderId="0" xfId="0" applyFont="1"/>
    <xf numFmtId="167" fontId="0" fillId="0" borderId="0" xfId="0" applyNumberFormat="1"/>
    <xf numFmtId="167" fontId="15" fillId="0" borderId="15" xfId="0" applyNumberFormat="1" applyFont="1" applyBorder="1" applyAlignment="1">
      <alignment vertical="center"/>
    </xf>
    <xf numFmtId="165" fontId="13" fillId="2" borderId="10" xfId="1" applyFont="1" applyFill="1" applyBorder="1" applyAlignment="1" applyProtection="1">
      <alignment horizontal="center" vertical="center"/>
    </xf>
    <xf numFmtId="167" fontId="15" fillId="2" borderId="15" xfId="0" applyNumberFormat="1" applyFont="1" applyFill="1" applyBorder="1" applyAlignment="1">
      <alignment vertical="center"/>
    </xf>
    <xf numFmtId="10" fontId="14" fillId="2" borderId="8" xfId="0" applyNumberFormat="1" applyFont="1" applyFill="1" applyBorder="1" applyAlignment="1">
      <alignment horizontal="center" vertical="center"/>
    </xf>
    <xf numFmtId="165" fontId="14" fillId="2" borderId="8" xfId="1" applyFont="1" applyFill="1" applyBorder="1" applyAlignment="1">
      <alignment horizontal="center"/>
    </xf>
    <xf numFmtId="17" fontId="3" fillId="0" borderId="5" xfId="0" applyNumberFormat="1" applyFont="1" applyBorder="1" applyAlignment="1">
      <alignment horizontal="center" vertical="center" wrapText="1"/>
    </xf>
    <xf numFmtId="17" fontId="3" fillId="0" borderId="6" xfId="0" applyNumberFormat="1" applyFont="1" applyBorder="1" applyAlignment="1">
      <alignment horizontal="center" vertical="center" wrapText="1"/>
    </xf>
    <xf numFmtId="166" fontId="13" fillId="3" borderId="9" xfId="0" applyNumberFormat="1" applyFont="1" applyFill="1" applyBorder="1" applyAlignment="1">
      <alignment horizontal="center" vertical="center"/>
    </xf>
    <xf numFmtId="166" fontId="13" fillId="4" borderId="3" xfId="0" applyNumberFormat="1" applyFont="1" applyFill="1" applyBorder="1" applyAlignment="1">
      <alignment horizontal="center"/>
    </xf>
    <xf numFmtId="166" fontId="13" fillId="4" borderId="9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68" fontId="14" fillId="0" borderId="8" xfId="0" applyNumberFormat="1" applyFont="1" applyBorder="1" applyAlignment="1">
      <alignment horizontal="center" vertical="center"/>
    </xf>
    <xf numFmtId="168" fontId="14" fillId="2" borderId="8" xfId="0" applyNumberFormat="1" applyFont="1" applyFill="1" applyBorder="1" applyAlignment="1">
      <alignment horizontal="center" vertical="center"/>
    </xf>
    <xf numFmtId="166" fontId="13" fillId="5" borderId="9" xfId="0" applyNumberFormat="1" applyFont="1" applyFill="1" applyBorder="1" applyAlignment="1">
      <alignment horizontal="center" vertical="center"/>
    </xf>
    <xf numFmtId="166" fontId="13" fillId="6" borderId="9" xfId="0" applyNumberFormat="1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165" fontId="16" fillId="2" borderId="10" xfId="1" applyFont="1" applyFill="1" applyBorder="1" applyAlignment="1" applyProtection="1">
      <alignment horizontal="center" vertical="center"/>
    </xf>
    <xf numFmtId="17" fontId="3" fillId="2" borderId="6" xfId="0" applyNumberFormat="1" applyFont="1" applyFill="1" applyBorder="1" applyAlignment="1">
      <alignment horizontal="center" vertical="center" wrapText="1"/>
    </xf>
    <xf numFmtId="165" fontId="1" fillId="0" borderId="0" xfId="1"/>
    <xf numFmtId="165" fontId="14" fillId="2" borderId="8" xfId="0" applyNumberFormat="1" applyFont="1" applyFill="1" applyBorder="1" applyAlignment="1">
      <alignment vertical="center"/>
    </xf>
    <xf numFmtId="165" fontId="16" fillId="0" borderId="10" xfId="1" applyFont="1" applyBorder="1" applyAlignment="1" applyProtection="1">
      <alignment horizontal="center" vertical="center"/>
    </xf>
    <xf numFmtId="17" fontId="3" fillId="7" borderId="6" xfId="0" applyNumberFormat="1" applyFont="1" applyFill="1" applyBorder="1" applyAlignment="1">
      <alignment horizontal="center" vertical="center" wrapText="1"/>
    </xf>
    <xf numFmtId="0" fontId="12" fillId="7" borderId="3" xfId="0" applyFont="1" applyFill="1" applyBorder="1" applyAlignment="1">
      <alignment horizontal="center" vertical="center"/>
    </xf>
    <xf numFmtId="166" fontId="13" fillId="7" borderId="9" xfId="0" applyNumberFormat="1" applyFont="1" applyFill="1" applyBorder="1" applyAlignment="1">
      <alignment horizontal="center" vertical="center"/>
    </xf>
    <xf numFmtId="165" fontId="13" fillId="7" borderId="10" xfId="1" applyFont="1" applyFill="1" applyBorder="1" applyAlignment="1" applyProtection="1">
      <alignment horizontal="center" vertical="center"/>
    </xf>
    <xf numFmtId="167" fontId="15" fillId="7" borderId="15" xfId="0" applyNumberFormat="1" applyFont="1" applyFill="1" applyBorder="1" applyAlignment="1">
      <alignment vertical="center"/>
    </xf>
    <xf numFmtId="166" fontId="13" fillId="8" borderId="9" xfId="0" applyNumberFormat="1" applyFont="1" applyFill="1" applyBorder="1" applyAlignment="1">
      <alignment horizontal="center" vertical="center"/>
    </xf>
    <xf numFmtId="165" fontId="14" fillId="7" borderId="8" xfId="0" applyNumberFormat="1" applyFont="1" applyFill="1" applyBorder="1" applyAlignment="1">
      <alignment vertical="center"/>
    </xf>
    <xf numFmtId="10" fontId="14" fillId="7" borderId="8" xfId="0" applyNumberFormat="1" applyFont="1" applyFill="1" applyBorder="1" applyAlignment="1">
      <alignment horizontal="center" vertical="center"/>
    </xf>
    <xf numFmtId="165" fontId="14" fillId="7" borderId="8" xfId="1" applyFont="1" applyFill="1" applyBorder="1" applyAlignment="1">
      <alignment horizontal="center"/>
    </xf>
    <xf numFmtId="168" fontId="14" fillId="7" borderId="8" xfId="0" applyNumberFormat="1" applyFont="1" applyFill="1" applyBorder="1" applyAlignment="1">
      <alignment horizontal="center" vertical="center"/>
    </xf>
    <xf numFmtId="165" fontId="5" fillId="0" borderId="8" xfId="0" applyNumberFormat="1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2" borderId="8" xfId="0" applyFont="1" applyFill="1" applyBorder="1" applyAlignment="1">
      <alignment horizontal="left" vertical="center" wrapText="1"/>
    </xf>
    <xf numFmtId="165" fontId="13" fillId="0" borderId="8" xfId="0" applyNumberFormat="1" applyFont="1" applyBorder="1" applyAlignment="1">
      <alignment horizontal="center" vertical="center"/>
    </xf>
    <xf numFmtId="10" fontId="13" fillId="0" borderId="8" xfId="0" applyNumberFormat="1" applyFont="1" applyBorder="1" applyAlignment="1">
      <alignment horizontal="center" vertical="center"/>
    </xf>
    <xf numFmtId="0" fontId="13" fillId="2" borderId="8" xfId="0" quotePrefix="1" applyFont="1" applyFill="1" applyBorder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4" fillId="0" borderId="11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16" xfId="0" applyFont="1" applyBorder="1" applyAlignment="1">
      <alignment horizontal="center" vertical="center"/>
    </xf>
    <xf numFmtId="0" fontId="13" fillId="2" borderId="8" xfId="0" applyFont="1" applyFill="1" applyBorder="1" applyAlignment="1">
      <alignment horizontal="left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164" fontId="4" fillId="0" borderId="12" xfId="0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164" fontId="4" fillId="0" borderId="7" xfId="0" applyNumberFormat="1" applyFont="1" applyBorder="1" applyAlignment="1">
      <alignment horizontal="center" vertical="center" wrapText="1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1143248</xdr:colOff>
      <xdr:row>1</xdr:row>
      <xdr:rowOff>129547</xdr:rowOff>
    </xdr:from>
    <xdr:to>
      <xdr:col>25</xdr:col>
      <xdr:colOff>497043</xdr:colOff>
      <xdr:row>6</xdr:row>
      <xdr:rowOff>65827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FC15C1DC-87A0-45F1-99B3-50F9F0C0899A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6924923" y="320047"/>
          <a:ext cx="4877229" cy="8887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0</xdr:col>
      <xdr:colOff>381000</xdr:colOff>
      <xdr:row>1</xdr:row>
      <xdr:rowOff>55190</xdr:rowOff>
    </xdr:from>
    <xdr:to>
      <xdr:col>1</xdr:col>
      <xdr:colOff>723901</xdr:colOff>
      <xdr:row>6</xdr:row>
      <xdr:rowOff>115368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BBC2EE7A-9B46-4009-915C-0168B996E0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0" y="245690"/>
          <a:ext cx="1133476" cy="101267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486DD8-231D-4FA7-9565-74673961794D}">
  <sheetPr>
    <pageSetUpPr fitToPage="1"/>
  </sheetPr>
  <dimension ref="A2:BK65"/>
  <sheetViews>
    <sheetView tabSelected="1" view="pageBreakPreview" zoomScale="71" zoomScaleNormal="40" zoomScaleSheetLayoutView="71" zoomScalePageLayoutView="120" workbookViewId="0">
      <selection activeCell="AF9" sqref="AF9"/>
    </sheetView>
  </sheetViews>
  <sheetFormatPr defaultRowHeight="15" x14ac:dyDescent="0.25"/>
  <cols>
    <col min="1" max="1" width="11.85546875" customWidth="1"/>
    <col min="2" max="2" width="37.42578125" customWidth="1"/>
    <col min="3" max="4" width="18.7109375" hidden="1" customWidth="1"/>
    <col min="5" max="5" width="19.5703125" hidden="1" customWidth="1"/>
    <col min="6" max="6" width="23.7109375" hidden="1" customWidth="1"/>
    <col min="7" max="7" width="22" hidden="1" customWidth="1"/>
    <col min="8" max="8" width="23.85546875" hidden="1" customWidth="1"/>
    <col min="9" max="9" width="29.42578125" hidden="1" customWidth="1"/>
    <col min="10" max="11" width="22" hidden="1" customWidth="1"/>
    <col min="12" max="12" width="23.140625" hidden="1" customWidth="1"/>
    <col min="13" max="14" width="23.42578125" hidden="1" customWidth="1"/>
    <col min="15" max="15" width="20.85546875" hidden="1" customWidth="1"/>
    <col min="16" max="16" width="21" hidden="1" customWidth="1"/>
    <col min="17" max="17" width="21.140625" hidden="1" customWidth="1"/>
    <col min="18" max="19" width="23.42578125" hidden="1" customWidth="1"/>
    <col min="20" max="20" width="24.7109375" hidden="1" customWidth="1"/>
    <col min="21" max="21" width="23.42578125" hidden="1" customWidth="1"/>
    <col min="22" max="22" width="22" hidden="1" customWidth="1"/>
    <col min="23" max="26" width="22" bestFit="1" customWidth="1"/>
    <col min="27" max="27" width="25" customWidth="1"/>
    <col min="28" max="28" width="9.7109375" bestFit="1" customWidth="1"/>
    <col min="29" max="29" width="31.85546875" bestFit="1" customWidth="1"/>
    <col min="30" max="30" width="2.28515625" customWidth="1"/>
    <col min="31" max="31" width="20.140625" bestFit="1" customWidth="1"/>
    <col min="32" max="32" width="18.140625" customWidth="1"/>
    <col min="33" max="33" width="19.42578125" style="41" bestFit="1" customWidth="1"/>
    <col min="34" max="34" width="18.7109375" customWidth="1"/>
    <col min="35" max="56" width="8.7109375" customWidth="1"/>
    <col min="57" max="57" width="16.42578125" bestFit="1" customWidth="1"/>
    <col min="58" max="1023" width="8.7109375" customWidth="1"/>
  </cols>
  <sheetData>
    <row r="2" spans="1:63" ht="15" customHeight="1" x14ac:dyDescent="0.25">
      <c r="A2" s="71"/>
      <c r="B2" s="72"/>
      <c r="C2" s="72"/>
      <c r="D2" s="72"/>
      <c r="E2" s="72"/>
      <c r="F2" s="72"/>
      <c r="G2" s="72"/>
      <c r="H2" s="72"/>
      <c r="I2" s="72"/>
      <c r="J2" s="77" t="s">
        <v>72</v>
      </c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  <c r="AC2" s="78"/>
    </row>
    <row r="3" spans="1:63" x14ac:dyDescent="0.25">
      <c r="A3" s="73"/>
      <c r="B3" s="74"/>
      <c r="C3" s="74"/>
      <c r="D3" s="74"/>
      <c r="E3" s="74"/>
      <c r="F3" s="74"/>
      <c r="G3" s="74"/>
      <c r="H3" s="74"/>
      <c r="I3" s="74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79"/>
      <c r="Y3" s="79"/>
      <c r="Z3" s="79"/>
      <c r="AA3" s="79"/>
      <c r="AB3" s="79"/>
      <c r="AC3" s="80"/>
    </row>
    <row r="4" spans="1:63" x14ac:dyDescent="0.25">
      <c r="A4" s="73"/>
      <c r="B4" s="74"/>
      <c r="C4" s="74"/>
      <c r="D4" s="74"/>
      <c r="E4" s="74"/>
      <c r="F4" s="74"/>
      <c r="G4" s="74"/>
      <c r="H4" s="74"/>
      <c r="I4" s="74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79"/>
      <c r="Y4" s="79"/>
      <c r="Z4" s="79"/>
      <c r="AA4" s="79"/>
      <c r="AB4" s="79"/>
      <c r="AC4" s="80"/>
    </row>
    <row r="5" spans="1:63" x14ac:dyDescent="0.25">
      <c r="A5" s="73"/>
      <c r="B5" s="74"/>
      <c r="C5" s="74"/>
      <c r="D5" s="74"/>
      <c r="E5" s="74"/>
      <c r="F5" s="74"/>
      <c r="G5" s="74"/>
      <c r="H5" s="74"/>
      <c r="I5" s="74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  <c r="AC5" s="80"/>
    </row>
    <row r="6" spans="1:63" x14ac:dyDescent="0.25">
      <c r="A6" s="73"/>
      <c r="B6" s="74"/>
      <c r="C6" s="74"/>
      <c r="D6" s="74"/>
      <c r="E6" s="74"/>
      <c r="F6" s="74"/>
      <c r="G6" s="74"/>
      <c r="H6" s="74"/>
      <c r="I6" s="74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  <c r="X6" s="79"/>
      <c r="Y6" s="79"/>
      <c r="Z6" s="79"/>
      <c r="AA6" s="79"/>
      <c r="AB6" s="79"/>
      <c r="AC6" s="80"/>
    </row>
    <row r="7" spans="1:63" x14ac:dyDescent="0.25">
      <c r="A7" s="75"/>
      <c r="B7" s="76"/>
      <c r="C7" s="76"/>
      <c r="D7" s="76"/>
      <c r="E7" s="76"/>
      <c r="F7" s="76"/>
      <c r="G7" s="76"/>
      <c r="H7" s="76"/>
      <c r="I7" s="76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1"/>
      <c r="W7" s="81"/>
      <c r="X7" s="81"/>
      <c r="Y7" s="81"/>
      <c r="Z7" s="81"/>
      <c r="AA7" s="81"/>
      <c r="AB7" s="81"/>
      <c r="AC7" s="82"/>
    </row>
    <row r="8" spans="1:63" ht="33.75" x14ac:dyDescent="0.25">
      <c r="A8" s="83" t="s">
        <v>20</v>
      </c>
      <c r="B8" s="79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84" t="s">
        <v>73</v>
      </c>
      <c r="AB8" s="84"/>
      <c r="AC8" s="84"/>
    </row>
    <row r="9" spans="1:63" ht="71.25" customHeight="1" x14ac:dyDescent="0.25">
      <c r="A9" s="18" t="s">
        <v>43</v>
      </c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9"/>
      <c r="P9" s="19"/>
      <c r="Q9" s="19"/>
      <c r="R9" s="19"/>
      <c r="S9" s="19"/>
      <c r="T9" s="19"/>
      <c r="U9" s="19"/>
      <c r="V9" s="19"/>
      <c r="W9" s="19"/>
      <c r="X9" s="19"/>
      <c r="Y9" s="20"/>
      <c r="Z9" s="19"/>
      <c r="AA9" s="85">
        <v>44804</v>
      </c>
      <c r="AB9" s="85"/>
      <c r="AC9" s="85"/>
    </row>
    <row r="10" spans="1:63" ht="51.75" customHeight="1" x14ac:dyDescent="0.25">
      <c r="A10" s="86" t="s">
        <v>42</v>
      </c>
      <c r="B10" s="87"/>
      <c r="C10" s="87"/>
      <c r="D10" s="87"/>
      <c r="E10" s="87"/>
      <c r="F10" s="87"/>
      <c r="G10" s="88"/>
      <c r="H10" s="28">
        <v>44317</v>
      </c>
      <c r="I10" s="28">
        <v>44348</v>
      </c>
      <c r="J10" s="28">
        <v>44378</v>
      </c>
      <c r="K10" s="28">
        <v>44409</v>
      </c>
      <c r="L10" s="28">
        <v>44440</v>
      </c>
      <c r="M10" s="28">
        <v>44470</v>
      </c>
      <c r="N10" s="28">
        <v>44501</v>
      </c>
      <c r="O10" s="29">
        <v>44531</v>
      </c>
      <c r="P10" s="40">
        <v>44562</v>
      </c>
      <c r="Q10" s="29">
        <v>44593</v>
      </c>
      <c r="R10" s="40">
        <v>44621</v>
      </c>
      <c r="S10" s="29">
        <v>44652</v>
      </c>
      <c r="T10" s="29">
        <v>44682</v>
      </c>
      <c r="U10" s="29">
        <v>44713</v>
      </c>
      <c r="V10" s="29">
        <v>44743</v>
      </c>
      <c r="W10" s="44">
        <v>44774</v>
      </c>
      <c r="X10" s="29">
        <v>44805</v>
      </c>
      <c r="Y10" s="29">
        <v>44835</v>
      </c>
      <c r="Z10" s="29">
        <v>44866</v>
      </c>
      <c r="AA10" s="89" t="s">
        <v>56</v>
      </c>
      <c r="AB10" s="89"/>
      <c r="AC10" s="89"/>
      <c r="AF10" s="10"/>
    </row>
    <row r="11" spans="1:63" ht="35.25" customHeigh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4</v>
      </c>
      <c r="F11" s="6" t="s">
        <v>5</v>
      </c>
      <c r="G11" s="7" t="s">
        <v>6</v>
      </c>
      <c r="H11" s="7" t="s">
        <v>7</v>
      </c>
      <c r="I11" s="7" t="s">
        <v>8</v>
      </c>
      <c r="J11" s="7" t="s">
        <v>9</v>
      </c>
      <c r="K11" s="7" t="s">
        <v>10</v>
      </c>
      <c r="L11" s="7" t="s">
        <v>11</v>
      </c>
      <c r="M11" s="38" t="s">
        <v>12</v>
      </c>
      <c r="N11" s="38" t="s">
        <v>13</v>
      </c>
      <c r="O11" s="38" t="s">
        <v>44</v>
      </c>
      <c r="P11" s="38" t="s">
        <v>45</v>
      </c>
      <c r="Q11" s="38" t="s">
        <v>46</v>
      </c>
      <c r="R11" s="38" t="s">
        <v>47</v>
      </c>
      <c r="S11" s="7" t="s">
        <v>48</v>
      </c>
      <c r="T11" s="7" t="s">
        <v>49</v>
      </c>
      <c r="U11" s="7" t="s">
        <v>50</v>
      </c>
      <c r="V11" s="7" t="s">
        <v>51</v>
      </c>
      <c r="W11" s="45" t="s">
        <v>52</v>
      </c>
      <c r="X11" s="7" t="s">
        <v>53</v>
      </c>
      <c r="Y11" s="7" t="s">
        <v>54</v>
      </c>
      <c r="Z11" s="7" t="s">
        <v>55</v>
      </c>
      <c r="AA11" s="8" t="s">
        <v>14</v>
      </c>
      <c r="AB11" s="8" t="s">
        <v>15</v>
      </c>
      <c r="AC11" s="8" t="s">
        <v>16</v>
      </c>
      <c r="AF11" s="11"/>
    </row>
    <row r="12" spans="1:63" ht="18.75" x14ac:dyDescent="0.25">
      <c r="A12" s="55" t="s">
        <v>23</v>
      </c>
      <c r="B12" s="70" t="s">
        <v>24</v>
      </c>
      <c r="C12" s="30">
        <f>C13/$AA$12</f>
        <v>0</v>
      </c>
      <c r="D12" s="30">
        <f t="shared" ref="D12:Z12" si="0">D13/$AA$12</f>
        <v>0</v>
      </c>
      <c r="E12" s="30">
        <f t="shared" si="0"/>
        <v>0.17837014803300918</v>
      </c>
      <c r="F12" s="30">
        <f t="shared" si="0"/>
        <v>0.15288869831400786</v>
      </c>
      <c r="G12" s="30">
        <f t="shared" si="0"/>
        <v>0</v>
      </c>
      <c r="H12" s="30">
        <f t="shared" si="0"/>
        <v>0</v>
      </c>
      <c r="I12" s="30">
        <f t="shared" si="0"/>
        <v>0</v>
      </c>
      <c r="J12" s="30">
        <f t="shared" si="0"/>
        <v>0</v>
      </c>
      <c r="K12" s="30">
        <f t="shared" si="0"/>
        <v>0</v>
      </c>
      <c r="L12" s="30">
        <f t="shared" si="0"/>
        <v>0</v>
      </c>
      <c r="M12" s="30">
        <f t="shared" si="0"/>
        <v>0</v>
      </c>
      <c r="N12" s="36">
        <f t="shared" si="0"/>
        <v>0.16939317781628982</v>
      </c>
      <c r="O12" s="36">
        <f t="shared" si="0"/>
        <v>0</v>
      </c>
      <c r="P12" s="36">
        <f t="shared" si="0"/>
        <v>5.0962899438002619E-2</v>
      </c>
      <c r="Q12" s="36">
        <f t="shared" si="0"/>
        <v>0</v>
      </c>
      <c r="R12" s="36">
        <v>0</v>
      </c>
      <c r="S12" s="36">
        <f t="shared" si="0"/>
        <v>0</v>
      </c>
      <c r="T12" s="36">
        <f t="shared" si="0"/>
        <v>0</v>
      </c>
      <c r="U12" s="36">
        <f t="shared" si="0"/>
        <v>0</v>
      </c>
      <c r="V12" s="36">
        <f t="shared" si="0"/>
        <v>0</v>
      </c>
      <c r="W12" s="46">
        <f t="shared" si="0"/>
        <v>0.12740724859500654</v>
      </c>
      <c r="X12" s="30">
        <f t="shared" si="0"/>
        <v>0.12741876249406936</v>
      </c>
      <c r="Y12" s="30">
        <f t="shared" si="0"/>
        <v>8.2330234506361441E-2</v>
      </c>
      <c r="Z12" s="30">
        <f t="shared" si="0"/>
        <v>0.11122883080325328</v>
      </c>
      <c r="AA12" s="57">
        <f>AE12/1.35</f>
        <v>100747.79999999999</v>
      </c>
      <c r="AB12" s="58">
        <v>0.35</v>
      </c>
      <c r="AC12" s="57">
        <f>AA12*AB12+AA12</f>
        <v>136009.52999999997</v>
      </c>
      <c r="AE12" s="54">
        <v>136009.53</v>
      </c>
      <c r="AF12" s="10">
        <f>SUM(C12:Z12)</f>
        <v>1</v>
      </c>
      <c r="AH12" s="22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</row>
    <row r="13" spans="1:63" ht="30" customHeight="1" x14ac:dyDescent="0.25">
      <c r="A13" s="55"/>
      <c r="B13" s="70"/>
      <c r="C13" s="12">
        <v>0</v>
      </c>
      <c r="D13" s="12">
        <v>0</v>
      </c>
      <c r="E13" s="12">
        <v>17970.400000000001</v>
      </c>
      <c r="F13" s="12">
        <v>15403.2</v>
      </c>
      <c r="G13" s="12">
        <v>0</v>
      </c>
      <c r="H13" s="12">
        <v>0</v>
      </c>
      <c r="I13" s="24">
        <v>0</v>
      </c>
      <c r="J13" s="12">
        <v>0</v>
      </c>
      <c r="K13" s="24">
        <v>0</v>
      </c>
      <c r="L13" s="12">
        <v>0</v>
      </c>
      <c r="M13" s="24">
        <v>0</v>
      </c>
      <c r="N13" s="24">
        <v>17065.990000000002</v>
      </c>
      <c r="O13" s="24">
        <v>0</v>
      </c>
      <c r="P13" s="24">
        <v>5134.3999999999996</v>
      </c>
      <c r="Q13" s="24">
        <v>0</v>
      </c>
      <c r="R13" s="24">
        <v>0</v>
      </c>
      <c r="S13" s="12">
        <v>0</v>
      </c>
      <c r="T13" s="12">
        <v>0</v>
      </c>
      <c r="U13" s="12"/>
      <c r="V13" s="12">
        <v>0</v>
      </c>
      <c r="W13" s="47">
        <v>12836</v>
      </c>
      <c r="X13" s="12">
        <f>12837.6-0.44</f>
        <v>12837.16</v>
      </c>
      <c r="Y13" s="12">
        <v>8294.59</v>
      </c>
      <c r="Z13" s="12">
        <v>11206.06</v>
      </c>
      <c r="AA13" s="57"/>
      <c r="AB13" s="58"/>
      <c r="AC13" s="57"/>
      <c r="AE13" s="54"/>
      <c r="AF13" s="22">
        <f t="shared" ref="AF13:AF33" si="1">SUM(C13:Z13)</f>
        <v>100747.80000000002</v>
      </c>
      <c r="AG13" s="41">
        <f>AA12-AF13</f>
        <v>0</v>
      </c>
      <c r="AH13" s="11"/>
    </row>
    <row r="14" spans="1:63" ht="18.75" x14ac:dyDescent="0.25">
      <c r="A14" s="55" t="s">
        <v>25</v>
      </c>
      <c r="B14" s="70" t="s">
        <v>26</v>
      </c>
      <c r="C14" s="30">
        <f>C15/$AA$14</f>
        <v>3.7293630608605743E-2</v>
      </c>
      <c r="D14" s="30">
        <f t="shared" ref="D14:Z14" si="2">D15/$AA$14</f>
        <v>3.1811947864726256E-2</v>
      </c>
      <c r="E14" s="30">
        <f t="shared" si="2"/>
        <v>6.0751410525296062E-2</v>
      </c>
      <c r="F14" s="30">
        <f t="shared" si="2"/>
        <v>0.52580165159057046</v>
      </c>
      <c r="G14" s="30">
        <f t="shared" si="2"/>
        <v>6.0305224257905854E-2</v>
      </c>
      <c r="H14" s="30">
        <f t="shared" si="2"/>
        <v>1.4362426020782221E-2</v>
      </c>
      <c r="I14" s="30">
        <f t="shared" si="2"/>
        <v>1.4362426020782221E-2</v>
      </c>
      <c r="J14" s="30">
        <f t="shared" si="2"/>
        <v>1.4362426020782221E-2</v>
      </c>
      <c r="K14" s="30">
        <f t="shared" si="2"/>
        <v>1.4362426020782221E-2</v>
      </c>
      <c r="L14" s="30">
        <f t="shared" si="2"/>
        <v>1.4362426020782221E-2</v>
      </c>
      <c r="M14" s="30">
        <f t="shared" si="2"/>
        <v>1.4362426020782221E-2</v>
      </c>
      <c r="N14" s="36">
        <f t="shared" si="2"/>
        <v>1.4362426020782221E-2</v>
      </c>
      <c r="O14" s="36">
        <f t="shared" si="2"/>
        <v>1.4362426020782221E-2</v>
      </c>
      <c r="P14" s="36">
        <f t="shared" si="2"/>
        <v>1.4362426020782221E-2</v>
      </c>
      <c r="Q14" s="36">
        <f t="shared" si="2"/>
        <v>1.4362426020782221E-2</v>
      </c>
      <c r="R14" s="36">
        <v>1.4362426020782221E-2</v>
      </c>
      <c r="S14" s="36">
        <f t="shared" si="2"/>
        <v>1.4362426020782221E-2</v>
      </c>
      <c r="T14" s="36">
        <f t="shared" si="2"/>
        <v>1.4362426020782221E-2</v>
      </c>
      <c r="U14" s="36">
        <f t="shared" si="2"/>
        <v>1.4362426020782221E-2</v>
      </c>
      <c r="V14" s="36">
        <f t="shared" si="2"/>
        <v>1.4362426020782221E-2</v>
      </c>
      <c r="W14" s="46">
        <f t="shared" si="2"/>
        <v>1.4362426020782221E-2</v>
      </c>
      <c r="X14" s="30">
        <f t="shared" si="2"/>
        <v>1.4362426020782221E-2</v>
      </c>
      <c r="Y14" s="30">
        <f t="shared" si="2"/>
        <v>1.4362426020782221E-2</v>
      </c>
      <c r="Z14" s="30">
        <f t="shared" si="2"/>
        <v>2.5512466778815704E-2</v>
      </c>
      <c r="AA14" s="57">
        <f t="shared" ref="AA14" si="3">AE14/1.35</f>
        <v>166813.74</v>
      </c>
      <c r="AB14" s="58">
        <v>0.35</v>
      </c>
      <c r="AC14" s="57">
        <f t="shared" ref="AC14" si="4">AA14*AB14+AA14</f>
        <v>225198.549</v>
      </c>
      <c r="AE14" s="54">
        <v>225198.549</v>
      </c>
      <c r="AF14" s="10">
        <f t="shared" si="1"/>
        <v>0.99999999999999956</v>
      </c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</row>
    <row r="15" spans="1:63" ht="30.75" customHeight="1" x14ac:dyDescent="0.25">
      <c r="A15" s="55"/>
      <c r="B15" s="70"/>
      <c r="C15" s="12">
        <v>6221.09</v>
      </c>
      <c r="D15" s="12">
        <v>5306.67</v>
      </c>
      <c r="E15" s="12">
        <v>10134.17</v>
      </c>
      <c r="F15" s="12">
        <v>87710.94</v>
      </c>
      <c r="G15" s="12">
        <v>10059.74</v>
      </c>
      <c r="H15" s="23">
        <v>2395.85</v>
      </c>
      <c r="I15" s="25">
        <v>2395.85</v>
      </c>
      <c r="J15" s="23">
        <v>2395.85</v>
      </c>
      <c r="K15" s="25">
        <v>2395.85</v>
      </c>
      <c r="L15" s="23">
        <v>2395.85</v>
      </c>
      <c r="M15" s="25">
        <v>2395.85</v>
      </c>
      <c r="N15" s="25">
        <v>2395.85</v>
      </c>
      <c r="O15" s="25">
        <v>2395.85</v>
      </c>
      <c r="P15" s="25">
        <v>2395.85</v>
      </c>
      <c r="Q15" s="25">
        <v>2395.85</v>
      </c>
      <c r="R15" s="25">
        <v>2395.85</v>
      </c>
      <c r="S15" s="23">
        <v>2395.85</v>
      </c>
      <c r="T15" s="23">
        <v>2395.85</v>
      </c>
      <c r="U15" s="23">
        <v>2395.85</v>
      </c>
      <c r="V15" s="23">
        <v>2395.85</v>
      </c>
      <c r="W15" s="48">
        <v>2395.85</v>
      </c>
      <c r="X15" s="23">
        <v>2395.85</v>
      </c>
      <c r="Y15" s="23">
        <v>2395.85</v>
      </c>
      <c r="Z15" s="23">
        <v>4255.83</v>
      </c>
      <c r="AA15" s="57"/>
      <c r="AB15" s="58"/>
      <c r="AC15" s="57"/>
      <c r="AE15" s="54"/>
      <c r="AF15" s="22">
        <f t="shared" si="1"/>
        <v>166813.74000000008</v>
      </c>
      <c r="AG15" s="41">
        <f>AA14-AF15</f>
        <v>0</v>
      </c>
    </row>
    <row r="16" spans="1:63" ht="18.75" x14ac:dyDescent="0.25">
      <c r="A16" s="55" t="s">
        <v>27</v>
      </c>
      <c r="B16" s="70" t="s">
        <v>28</v>
      </c>
      <c r="C16" s="32">
        <f>C17/$AA$16</f>
        <v>1.3569098064349671E-3</v>
      </c>
      <c r="D16" s="32">
        <f t="shared" ref="D16:Z16" si="5">D17/$AA$16</f>
        <v>2.865697516421079E-4</v>
      </c>
      <c r="E16" s="32">
        <f t="shared" si="5"/>
        <v>7.3084757697408822E-3</v>
      </c>
      <c r="F16" s="32">
        <f t="shared" si="5"/>
        <v>0.16299361496698939</v>
      </c>
      <c r="G16" s="32">
        <f t="shared" si="5"/>
        <v>9.9392259250433199E-2</v>
      </c>
      <c r="H16" s="32">
        <f t="shared" si="5"/>
        <v>0.10991494606760285</v>
      </c>
      <c r="I16" s="32">
        <f t="shared" si="5"/>
        <v>5.4590395473634167E-2</v>
      </c>
      <c r="J16" s="32">
        <f t="shared" si="5"/>
        <v>6.532693242745477E-2</v>
      </c>
      <c r="K16" s="32">
        <f t="shared" si="5"/>
        <v>8.9783160866317754E-2</v>
      </c>
      <c r="L16" s="32">
        <f t="shared" si="5"/>
        <v>5.4590521483028507E-3</v>
      </c>
      <c r="M16" s="32">
        <f t="shared" si="5"/>
        <v>2.3749555560951895E-2</v>
      </c>
      <c r="N16" s="37">
        <f t="shared" si="5"/>
        <v>1.2328177872994244E-2</v>
      </c>
      <c r="O16" s="37">
        <f t="shared" si="5"/>
        <v>1.0940094968327457E-3</v>
      </c>
      <c r="P16" s="37">
        <f t="shared" si="5"/>
        <v>9.4083816782099764E-3</v>
      </c>
      <c r="Q16" s="37">
        <f t="shared" si="5"/>
        <v>4.7323437766918423E-4</v>
      </c>
      <c r="R16" s="37">
        <v>4.2393710436042342E-2</v>
      </c>
      <c r="S16" s="36">
        <f t="shared" si="5"/>
        <v>4.4892871013246058E-2</v>
      </c>
      <c r="T16" s="36">
        <f t="shared" si="5"/>
        <v>4.1848614120227326E-3</v>
      </c>
      <c r="U16" s="36">
        <f t="shared" si="5"/>
        <v>2.3427377993361066E-2</v>
      </c>
      <c r="V16" s="36">
        <f t="shared" si="5"/>
        <v>4.320832458707196E-2</v>
      </c>
      <c r="W16" s="49">
        <f t="shared" si="5"/>
        <v>5.0276996349747222E-2</v>
      </c>
      <c r="X16" s="32">
        <f t="shared" si="5"/>
        <v>8.6513847130190252E-2</v>
      </c>
      <c r="Y16" s="32">
        <f t="shared" si="5"/>
        <v>1.4825720652167416E-2</v>
      </c>
      <c r="Z16" s="32">
        <f t="shared" si="5"/>
        <v>4.6810616115330904E-2</v>
      </c>
      <c r="AA16" s="57">
        <f t="shared" ref="AA16" si="6">AE16/1.35</f>
        <v>2460134.0370370368</v>
      </c>
      <c r="AB16" s="58">
        <v>0.35</v>
      </c>
      <c r="AC16" s="57">
        <f t="shared" ref="AC16" si="7">AA16*AB16+AA16</f>
        <v>3321180.9499999997</v>
      </c>
      <c r="AE16" s="54">
        <v>3321180.95</v>
      </c>
      <c r="AF16" s="10">
        <f t="shared" si="1"/>
        <v>1.0000000012043908</v>
      </c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</row>
    <row r="17" spans="1:56" ht="30" customHeight="1" x14ac:dyDescent="0.25">
      <c r="A17" s="55"/>
      <c r="B17" s="70"/>
      <c r="C17" s="12">
        <v>3338.18</v>
      </c>
      <c r="D17" s="12">
        <v>705</v>
      </c>
      <c r="E17" s="12">
        <v>17979.830000000002</v>
      </c>
      <c r="F17" s="12">
        <v>400986.14</v>
      </c>
      <c r="G17" s="12">
        <v>244518.28</v>
      </c>
      <c r="H17" s="12">
        <v>270405.5</v>
      </c>
      <c r="I17" s="24">
        <v>134299.69</v>
      </c>
      <c r="J17" s="12">
        <v>160713.01</v>
      </c>
      <c r="K17" s="24">
        <v>220878.61</v>
      </c>
      <c r="L17" s="12">
        <v>13430</v>
      </c>
      <c r="M17" s="24">
        <v>58427.09</v>
      </c>
      <c r="N17" s="39">
        <v>30328.97</v>
      </c>
      <c r="O17" s="24">
        <v>2691.41</v>
      </c>
      <c r="P17" s="24">
        <v>23145.88</v>
      </c>
      <c r="Q17" s="24">
        <v>1164.22</v>
      </c>
      <c r="R17" s="24">
        <v>104294.21</v>
      </c>
      <c r="S17" s="12">
        <v>110442.48</v>
      </c>
      <c r="T17" s="12">
        <v>10295.32</v>
      </c>
      <c r="U17" s="12">
        <v>57634.49</v>
      </c>
      <c r="V17" s="12">
        <v>106298.27</v>
      </c>
      <c r="W17" s="47">
        <v>123688.15</v>
      </c>
      <c r="X17" s="12">
        <f>152829.56+60006.1</f>
        <v>212835.66</v>
      </c>
      <c r="Y17" s="12">
        <f>22303.26+14170</f>
        <v>36473.259999999995</v>
      </c>
      <c r="Z17" s="12">
        <v>115160.39</v>
      </c>
      <c r="AA17" s="57"/>
      <c r="AB17" s="58"/>
      <c r="AC17" s="57"/>
      <c r="AE17" s="54"/>
      <c r="AF17" s="22">
        <f t="shared" si="1"/>
        <v>2460134.04</v>
      </c>
      <c r="AG17" s="41">
        <f>AA16-AF17</f>
        <v>-2.9629631899297237E-3</v>
      </c>
      <c r="AH17" s="9"/>
    </row>
    <row r="18" spans="1:56" ht="18.75" x14ac:dyDescent="0.25">
      <c r="A18" s="55" t="s">
        <v>29</v>
      </c>
      <c r="B18" s="70" t="s">
        <v>30</v>
      </c>
      <c r="C18" s="30">
        <f>C19/$AA$18</f>
        <v>0</v>
      </c>
      <c r="D18" s="30">
        <f t="shared" ref="D18:Z18" si="8">D19/$AA$18</f>
        <v>0</v>
      </c>
      <c r="E18" s="30">
        <f t="shared" si="8"/>
        <v>5.2359146332922801E-3</v>
      </c>
      <c r="F18" s="30">
        <f t="shared" si="8"/>
        <v>7.3778165324326376E-3</v>
      </c>
      <c r="G18" s="30">
        <f t="shared" si="8"/>
        <v>1.8406786901975957E-2</v>
      </c>
      <c r="H18" s="30">
        <f t="shared" si="8"/>
        <v>-7.0615586047616113E-3</v>
      </c>
      <c r="I18" s="30">
        <f t="shared" si="8"/>
        <v>2.1784687119833515E-2</v>
      </c>
      <c r="J18" s="30">
        <f t="shared" si="8"/>
        <v>2.3272043422541491E-2</v>
      </c>
      <c r="K18" s="30">
        <f t="shared" si="8"/>
        <v>5.6992640953663139E-2</v>
      </c>
      <c r="L18" s="30">
        <f t="shared" si="8"/>
        <v>4.5252150802398604E-2</v>
      </c>
      <c r="M18" s="30">
        <f t="shared" si="8"/>
        <v>4.2389645270956733E-2</v>
      </c>
      <c r="N18" s="36">
        <f t="shared" si="8"/>
        <v>3.1892164366346412E-2</v>
      </c>
      <c r="O18" s="36">
        <f t="shared" si="8"/>
        <v>2.325659942114288E-2</v>
      </c>
      <c r="P18" s="36">
        <f t="shared" si="8"/>
        <v>1.3434318489633465E-2</v>
      </c>
      <c r="Q18" s="36">
        <f t="shared" si="8"/>
        <v>3.9952683521186208E-2</v>
      </c>
      <c r="R18" s="36">
        <v>2.0433096854460906E-2</v>
      </c>
      <c r="S18" s="36">
        <f t="shared" si="8"/>
        <v>1.802724141930059E-2</v>
      </c>
      <c r="T18" s="36">
        <f t="shared" si="8"/>
        <v>3.6330578669743353E-2</v>
      </c>
      <c r="U18" s="36">
        <f t="shared" si="8"/>
        <v>8.5607541650037852E-2</v>
      </c>
      <c r="V18" s="36">
        <f t="shared" si="8"/>
        <v>2.1273524563849559E-2</v>
      </c>
      <c r="W18" s="46">
        <f t="shared" si="8"/>
        <v>8.3837969508363669E-2</v>
      </c>
      <c r="X18" s="30">
        <f t="shared" si="8"/>
        <v>0.1345068730145508</v>
      </c>
      <c r="Y18" s="30">
        <f t="shared" si="8"/>
        <v>0.10368376912143214</v>
      </c>
      <c r="Z18" s="30">
        <f t="shared" si="8"/>
        <v>0.17411351256013433</v>
      </c>
      <c r="AA18" s="57">
        <f t="shared" ref="AA18" si="9">AE18/1.35</f>
        <v>9619268.748148147</v>
      </c>
      <c r="AB18" s="58">
        <v>0.35</v>
      </c>
      <c r="AC18" s="57">
        <f t="shared" ref="AC18" si="10">AA18*AB18+AA18</f>
        <v>12986012.809999999</v>
      </c>
      <c r="AE18" s="54">
        <v>12986012.810000001</v>
      </c>
      <c r="AF18" s="10">
        <f t="shared" si="1"/>
        <v>1.0000000001925149</v>
      </c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</row>
    <row r="19" spans="1:56" ht="30" customHeight="1" x14ac:dyDescent="0.25">
      <c r="A19" s="55"/>
      <c r="B19" s="70"/>
      <c r="C19" s="12">
        <v>0</v>
      </c>
      <c r="D19" s="12">
        <v>0</v>
      </c>
      <c r="E19" s="12">
        <v>50365.67</v>
      </c>
      <c r="F19" s="12">
        <v>70969.2</v>
      </c>
      <c r="G19" s="12">
        <v>177059.83</v>
      </c>
      <c r="H19" s="12">
        <v>-67927.03</v>
      </c>
      <c r="I19" s="24">
        <v>209552.76</v>
      </c>
      <c r="J19" s="12">
        <v>223860.04</v>
      </c>
      <c r="K19" s="24">
        <v>548227.53</v>
      </c>
      <c r="L19" s="12">
        <v>435292.6</v>
      </c>
      <c r="M19" s="24">
        <v>407757.39</v>
      </c>
      <c r="N19" s="24">
        <v>306779.3</v>
      </c>
      <c r="O19" s="24">
        <v>223711.48</v>
      </c>
      <c r="P19" s="24">
        <v>129228.32</v>
      </c>
      <c r="Q19" s="24">
        <v>384315.6</v>
      </c>
      <c r="R19" s="39">
        <v>196551.45</v>
      </c>
      <c r="S19" s="12">
        <v>173408.88</v>
      </c>
      <c r="T19" s="12">
        <v>349473.59999999992</v>
      </c>
      <c r="U19" s="12">
        <v>823481.95</v>
      </c>
      <c r="V19" s="12">
        <v>204635.75</v>
      </c>
      <c r="W19" s="47">
        <v>806459.96</v>
      </c>
      <c r="X19" s="12">
        <v>1293857.76</v>
      </c>
      <c r="Y19" s="12">
        <f>548878.43+13238.44+86279.58+29726.67+19237.52+300001.4</f>
        <v>997362.04</v>
      </c>
      <c r="Z19" s="12">
        <v>1674844.67</v>
      </c>
      <c r="AA19" s="57"/>
      <c r="AB19" s="58"/>
      <c r="AC19" s="57"/>
      <c r="AE19" s="54"/>
      <c r="AF19" s="22">
        <f t="shared" si="1"/>
        <v>9619268.75</v>
      </c>
      <c r="AG19" s="41">
        <f>AA18-AF19</f>
        <v>-1.8518529832363129E-3</v>
      </c>
    </row>
    <row r="20" spans="1:56" ht="18.75" x14ac:dyDescent="0.25">
      <c r="A20" s="55" t="s">
        <v>31</v>
      </c>
      <c r="B20" s="56" t="s">
        <v>18</v>
      </c>
      <c r="C20" s="30">
        <f>C21/$AA$20</f>
        <v>0</v>
      </c>
      <c r="D20" s="30">
        <f t="shared" ref="D20:Z20" si="11">D21/$AA$20</f>
        <v>0</v>
      </c>
      <c r="E20" s="30">
        <f t="shared" si="11"/>
        <v>0</v>
      </c>
      <c r="F20" s="30">
        <f t="shared" si="11"/>
        <v>0</v>
      </c>
      <c r="G20" s="30">
        <f t="shared" si="11"/>
        <v>0</v>
      </c>
      <c r="H20" s="30">
        <f t="shared" si="11"/>
        <v>1.8327809928464632E-2</v>
      </c>
      <c r="I20" s="30">
        <f t="shared" si="11"/>
        <v>3.4072421176152917E-2</v>
      </c>
      <c r="J20" s="30">
        <f t="shared" si="11"/>
        <v>2.9618214968139267E-2</v>
      </c>
      <c r="K20" s="30">
        <f t="shared" si="11"/>
        <v>4.2043134051197237E-2</v>
      </c>
      <c r="L20" s="30">
        <f t="shared" si="11"/>
        <v>7.9648976562535403E-2</v>
      </c>
      <c r="M20" s="30">
        <f t="shared" si="11"/>
        <v>9.9145196564864799E-3</v>
      </c>
      <c r="N20" s="36">
        <f t="shared" si="11"/>
        <v>2.4386785658291929E-2</v>
      </c>
      <c r="O20" s="36">
        <f t="shared" si="11"/>
        <v>2.3216903182316045E-2</v>
      </c>
      <c r="P20" s="36">
        <f t="shared" si="11"/>
        <v>1.0587858889511555E-2</v>
      </c>
      <c r="Q20" s="36">
        <f t="shared" si="11"/>
        <v>0</v>
      </c>
      <c r="R20" s="36">
        <v>4.0182130649802049E-2</v>
      </c>
      <c r="S20" s="36">
        <f t="shared" si="11"/>
        <v>1.1879719876267909E-2</v>
      </c>
      <c r="T20" s="36">
        <f t="shared" si="11"/>
        <v>3.0958403578194408E-2</v>
      </c>
      <c r="U20" s="36">
        <f t="shared" si="11"/>
        <v>5.6920326024523578E-2</v>
      </c>
      <c r="V20" s="36">
        <f t="shared" si="11"/>
        <v>9.3815921773960729E-3</v>
      </c>
      <c r="W20" s="46">
        <f t="shared" si="11"/>
        <v>3.6325139972636471E-2</v>
      </c>
      <c r="X20" s="30">
        <f t="shared" si="11"/>
        <v>0.15295608636803346</v>
      </c>
      <c r="Y20" s="30">
        <f t="shared" si="11"/>
        <v>0.19468182285334681</v>
      </c>
      <c r="Z20" s="30">
        <f t="shared" si="11"/>
        <v>0.1948981530966207</v>
      </c>
      <c r="AA20" s="57">
        <f t="shared" ref="AA20" si="12">AE20/1.35</f>
        <v>1949195.7925925923</v>
      </c>
      <c r="AB20" s="58">
        <v>0.35</v>
      </c>
      <c r="AC20" s="57">
        <f t="shared" ref="AC20" si="13">AA20*AB20+AA20</f>
        <v>2631414.3199999994</v>
      </c>
      <c r="AE20" s="54">
        <v>2631414.3199999998</v>
      </c>
      <c r="AF20" s="10">
        <f t="shared" si="1"/>
        <v>0.99999999866991696</v>
      </c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</row>
    <row r="21" spans="1:56" ht="30" customHeight="1" x14ac:dyDescent="0.25">
      <c r="A21" s="55"/>
      <c r="B21" s="56"/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35724.49</v>
      </c>
      <c r="I21" s="24">
        <v>66413.820000000007</v>
      </c>
      <c r="J21" s="12">
        <v>57731.7</v>
      </c>
      <c r="K21" s="24">
        <v>81950.3</v>
      </c>
      <c r="L21" s="12">
        <v>155251.45000000001</v>
      </c>
      <c r="M21" s="24">
        <v>19325.34</v>
      </c>
      <c r="N21" s="39">
        <v>47534.62</v>
      </c>
      <c r="O21" s="24">
        <v>45254.29</v>
      </c>
      <c r="P21" s="24">
        <v>20637.810000000001</v>
      </c>
      <c r="Q21" s="24">
        <v>0</v>
      </c>
      <c r="R21" s="24">
        <v>78322.84</v>
      </c>
      <c r="S21" s="12">
        <v>23155.9</v>
      </c>
      <c r="T21" s="12">
        <v>60343.99</v>
      </c>
      <c r="U21" s="12">
        <v>110948.86</v>
      </c>
      <c r="V21" s="12">
        <v>18286.560000000001</v>
      </c>
      <c r="W21" s="47">
        <v>70804.81</v>
      </c>
      <c r="X21" s="12">
        <v>298141.36</v>
      </c>
      <c r="Y21" s="12">
        <f>190797.4+188675.59</f>
        <v>379472.99</v>
      </c>
      <c r="Z21" s="12">
        <v>379894.66</v>
      </c>
      <c r="AA21" s="57"/>
      <c r="AB21" s="58"/>
      <c r="AC21" s="57"/>
      <c r="AE21" s="54"/>
      <c r="AF21" s="22">
        <f t="shared" si="1"/>
        <v>1949195.79</v>
      </c>
      <c r="AG21" s="41">
        <f>AA20-AF21</f>
        <v>2.5925922673195601E-3</v>
      </c>
    </row>
    <row r="22" spans="1:56" ht="18.75" x14ac:dyDescent="0.25">
      <c r="A22" s="55" t="s">
        <v>32</v>
      </c>
      <c r="B22" s="56" t="s">
        <v>33</v>
      </c>
      <c r="C22" s="30">
        <f>C23/$AA$22</f>
        <v>0</v>
      </c>
      <c r="D22" s="30">
        <f t="shared" ref="D22:Z22" si="14">D23/$AA$22</f>
        <v>0</v>
      </c>
      <c r="E22" s="30">
        <f t="shared" si="14"/>
        <v>0</v>
      </c>
      <c r="F22" s="30">
        <f t="shared" si="14"/>
        <v>0</v>
      </c>
      <c r="G22" s="30">
        <f t="shared" si="14"/>
        <v>7.1280626467785532E-2</v>
      </c>
      <c r="H22" s="30">
        <f t="shared" si="14"/>
        <v>0.11079505259487497</v>
      </c>
      <c r="I22" s="30">
        <f t="shared" si="14"/>
        <v>0.26180881138287398</v>
      </c>
      <c r="J22" s="30">
        <f t="shared" si="14"/>
        <v>0.2183072953799636</v>
      </c>
      <c r="K22" s="30">
        <f t="shared" si="14"/>
        <v>1.0103155299366685E-3</v>
      </c>
      <c r="L22" s="30">
        <f t="shared" si="14"/>
        <v>0</v>
      </c>
      <c r="M22" s="30">
        <f t="shared" si="14"/>
        <v>2.913124004021618E-2</v>
      </c>
      <c r="N22" s="36">
        <f t="shared" si="14"/>
        <v>0</v>
      </c>
      <c r="O22" s="36">
        <f t="shared" si="14"/>
        <v>4.8586441253513964E-3</v>
      </c>
      <c r="P22" s="36">
        <f t="shared" si="14"/>
        <v>5.6388298561049332E-4</v>
      </c>
      <c r="Q22" s="36">
        <f t="shared" si="14"/>
        <v>3.8686670423037951E-2</v>
      </c>
      <c r="R22" s="36">
        <v>2.9983937150651518E-2</v>
      </c>
      <c r="S22" s="36">
        <f t="shared" si="14"/>
        <v>5.1383014051872206E-2</v>
      </c>
      <c r="T22" s="36">
        <f t="shared" si="14"/>
        <v>2.763874064778462E-2</v>
      </c>
      <c r="U22" s="36">
        <f t="shared" si="14"/>
        <v>1.6667316330590098E-2</v>
      </c>
      <c r="V22" s="36">
        <f t="shared" si="14"/>
        <v>2.717716786551511E-2</v>
      </c>
      <c r="W22" s="46">
        <f t="shared" si="14"/>
        <v>1.1033471120650781E-4</v>
      </c>
      <c r="X22" s="30">
        <f t="shared" si="14"/>
        <v>5.3702755688905202E-2</v>
      </c>
      <c r="Y22" s="30">
        <f t="shared" si="14"/>
        <v>0</v>
      </c>
      <c r="Z22" s="30">
        <f t="shared" si="14"/>
        <v>5.6894192436025719E-2</v>
      </c>
      <c r="AA22" s="57">
        <f t="shared" ref="AA22" si="15">AE22/1.35</f>
        <v>2200758.0148148146</v>
      </c>
      <c r="AB22" s="58">
        <v>0.35</v>
      </c>
      <c r="AC22" s="57">
        <f t="shared" ref="AC22" si="16">AA22*AB22+AA22</f>
        <v>2971023.3199999994</v>
      </c>
      <c r="AE22" s="54">
        <v>2971023.32</v>
      </c>
      <c r="AF22" s="10">
        <f t="shared" si="1"/>
        <v>0.99999999781220172</v>
      </c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</row>
    <row r="23" spans="1:56" ht="30" customHeight="1" x14ac:dyDescent="0.25">
      <c r="A23" s="55"/>
      <c r="B23" s="56"/>
      <c r="C23" s="12">
        <v>0</v>
      </c>
      <c r="D23" s="12">
        <v>0</v>
      </c>
      <c r="E23" s="12">
        <v>0</v>
      </c>
      <c r="F23" s="12">
        <v>0</v>
      </c>
      <c r="G23" s="12">
        <v>156871.41</v>
      </c>
      <c r="H23" s="23">
        <v>243833.1</v>
      </c>
      <c r="I23" s="25">
        <v>576177.84</v>
      </c>
      <c r="J23" s="23">
        <v>480441.53</v>
      </c>
      <c r="K23" s="25">
        <v>2223.46</v>
      </c>
      <c r="L23" s="23">
        <v>0</v>
      </c>
      <c r="M23" s="24">
        <v>64110.81</v>
      </c>
      <c r="N23" s="24">
        <v>0</v>
      </c>
      <c r="O23" s="24">
        <v>10692.7</v>
      </c>
      <c r="P23" s="24">
        <v>1240.97</v>
      </c>
      <c r="Q23" s="24">
        <v>85140</v>
      </c>
      <c r="R23" s="24">
        <v>65987.39</v>
      </c>
      <c r="S23" s="12">
        <v>113081.58</v>
      </c>
      <c r="T23" s="43">
        <v>60826.18</v>
      </c>
      <c r="U23" s="12">
        <v>36680.730000000003</v>
      </c>
      <c r="V23" s="12">
        <v>59810.37</v>
      </c>
      <c r="W23" s="47">
        <v>242.82</v>
      </c>
      <c r="X23" s="12">
        <v>118186.77</v>
      </c>
      <c r="Y23" s="12">
        <v>0</v>
      </c>
      <c r="Z23" s="12">
        <v>125210.35</v>
      </c>
      <c r="AA23" s="57"/>
      <c r="AB23" s="58"/>
      <c r="AC23" s="57"/>
      <c r="AE23" s="54"/>
      <c r="AF23" s="22">
        <f t="shared" si="1"/>
        <v>2200758.0099999998</v>
      </c>
      <c r="AG23" s="41">
        <f>AA22-AF23</f>
        <v>4.8148147761821747E-3</v>
      </c>
    </row>
    <row r="24" spans="1:56" ht="18.75" x14ac:dyDescent="0.25">
      <c r="A24" s="55" t="s">
        <v>34</v>
      </c>
      <c r="B24" s="56" t="s">
        <v>35</v>
      </c>
      <c r="C24" s="30">
        <f>C25/$AA$24</f>
        <v>0</v>
      </c>
      <c r="D24" s="30">
        <f t="shared" ref="D24:Z24" si="17">D25/$AA$24</f>
        <v>0</v>
      </c>
      <c r="E24" s="30">
        <f t="shared" si="17"/>
        <v>0.12390289125392476</v>
      </c>
      <c r="F24" s="30">
        <f t="shared" si="17"/>
        <v>9.2545144512415772E-2</v>
      </c>
      <c r="G24" s="30">
        <f t="shared" si="17"/>
        <v>0.11051261806144731</v>
      </c>
      <c r="H24" s="30">
        <f t="shared" si="17"/>
        <v>0.19990524989734709</v>
      </c>
      <c r="I24" s="30">
        <f t="shared" si="17"/>
        <v>6.8253050062279982E-2</v>
      </c>
      <c r="J24" s="30">
        <f t="shared" si="17"/>
        <v>2.6257204097052695E-3</v>
      </c>
      <c r="K24" s="30">
        <f t="shared" si="17"/>
        <v>0</v>
      </c>
      <c r="L24" s="30">
        <f t="shared" si="17"/>
        <v>3.8046998445927273E-3</v>
      </c>
      <c r="M24" s="30">
        <f t="shared" si="17"/>
        <v>0</v>
      </c>
      <c r="N24" s="36">
        <f t="shared" si="17"/>
        <v>2.8470101940303381E-2</v>
      </c>
      <c r="O24" s="36">
        <f t="shared" si="17"/>
        <v>0</v>
      </c>
      <c r="P24" s="36">
        <f t="shared" si="17"/>
        <v>0</v>
      </c>
      <c r="Q24" s="36">
        <f t="shared" si="17"/>
        <v>0</v>
      </c>
      <c r="R24" s="36">
        <v>0.24073212178168149</v>
      </c>
      <c r="S24" s="36">
        <f t="shared" si="17"/>
        <v>4.5323385911061109E-2</v>
      </c>
      <c r="T24" s="36">
        <f t="shared" si="17"/>
        <v>3.4136960075648412E-2</v>
      </c>
      <c r="U24" s="36">
        <f t="shared" si="17"/>
        <v>4.3687278043399655E-3</v>
      </c>
      <c r="V24" s="36">
        <f t="shared" si="17"/>
        <v>4.7913605996281993E-4</v>
      </c>
      <c r="W24" s="46">
        <f t="shared" si="17"/>
        <v>0</v>
      </c>
      <c r="X24" s="30">
        <f t="shared" si="17"/>
        <v>2.0761146903072625E-2</v>
      </c>
      <c r="Y24" s="30">
        <f t="shared" si="17"/>
        <v>0</v>
      </c>
      <c r="Z24" s="30">
        <f t="shared" si="17"/>
        <v>2.4179046404794926E-2</v>
      </c>
      <c r="AA24" s="57">
        <f t="shared" ref="AA24" si="18">AE24/1.35</f>
        <v>2408710.3777777776</v>
      </c>
      <c r="AB24" s="58">
        <v>0.35</v>
      </c>
      <c r="AC24" s="57">
        <f t="shared" ref="AC24" si="19">AA24*AB24+AA24</f>
        <v>3251759.01</v>
      </c>
      <c r="AE24" s="54">
        <v>3251759.01</v>
      </c>
      <c r="AF24" s="10">
        <f t="shared" si="1"/>
        <v>1.0000000009225776</v>
      </c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</row>
    <row r="25" spans="1:56" ht="30" customHeight="1" x14ac:dyDescent="0.25">
      <c r="A25" s="55"/>
      <c r="B25" s="56"/>
      <c r="C25" s="12">
        <v>0</v>
      </c>
      <c r="D25" s="12">
        <v>0</v>
      </c>
      <c r="E25" s="12">
        <v>298446.18</v>
      </c>
      <c r="F25" s="12">
        <v>222914.45</v>
      </c>
      <c r="G25" s="12">
        <v>266192.89</v>
      </c>
      <c r="H25" s="23">
        <v>481513.85</v>
      </c>
      <c r="I25" s="24">
        <v>164401.82999999999</v>
      </c>
      <c r="J25" s="23">
        <v>6324.6</v>
      </c>
      <c r="K25" s="24">
        <v>0</v>
      </c>
      <c r="L25" s="23">
        <v>9164.42</v>
      </c>
      <c r="M25" s="24">
        <v>0</v>
      </c>
      <c r="N25" s="24">
        <v>68576.23</v>
      </c>
      <c r="O25" s="24">
        <v>0</v>
      </c>
      <c r="P25" s="24">
        <v>0</v>
      </c>
      <c r="Q25" s="24">
        <v>0</v>
      </c>
      <c r="R25" s="39">
        <v>579853.96</v>
      </c>
      <c r="S25" s="12">
        <v>109170.91</v>
      </c>
      <c r="T25" s="12">
        <v>82226.05</v>
      </c>
      <c r="U25" s="12">
        <v>10523</v>
      </c>
      <c r="V25" s="12">
        <v>1154.0999999999999</v>
      </c>
      <c r="W25" s="47">
        <v>0</v>
      </c>
      <c r="X25" s="12">
        <v>50007.59</v>
      </c>
      <c r="Y25" s="12">
        <v>0</v>
      </c>
      <c r="Z25" s="12">
        <v>58240.32</v>
      </c>
      <c r="AA25" s="57"/>
      <c r="AB25" s="58"/>
      <c r="AC25" s="57"/>
      <c r="AE25" s="54"/>
      <c r="AF25" s="22">
        <f t="shared" si="1"/>
        <v>2408710.38</v>
      </c>
      <c r="AG25" s="41">
        <f>AA24-AF25</f>
        <v>-2.222222276031971E-3</v>
      </c>
      <c r="AH25" s="9"/>
      <c r="AI25" s="11"/>
    </row>
    <row r="26" spans="1:56" ht="18.75" x14ac:dyDescent="0.3">
      <c r="A26" s="55" t="s">
        <v>36</v>
      </c>
      <c r="B26" s="70" t="s">
        <v>17</v>
      </c>
      <c r="C26" s="30">
        <v>0</v>
      </c>
      <c r="D26" s="30">
        <v>0</v>
      </c>
      <c r="E26" s="30">
        <v>0</v>
      </c>
      <c r="F26" s="30">
        <v>0</v>
      </c>
      <c r="G26" s="30">
        <v>0</v>
      </c>
      <c r="H26" s="30">
        <v>0</v>
      </c>
      <c r="I26" s="30">
        <v>0</v>
      </c>
      <c r="J26" s="30">
        <v>0</v>
      </c>
      <c r="K26" s="30">
        <v>0</v>
      </c>
      <c r="L26" s="30">
        <v>0</v>
      </c>
      <c r="M26" s="30">
        <v>0</v>
      </c>
      <c r="N26" s="36">
        <v>0</v>
      </c>
      <c r="O26" s="36">
        <v>0</v>
      </c>
      <c r="P26" s="36">
        <v>0</v>
      </c>
      <c r="Q26" s="36">
        <v>0</v>
      </c>
      <c r="R26" s="36">
        <v>0</v>
      </c>
      <c r="S26" s="36">
        <v>0</v>
      </c>
      <c r="T26" s="36">
        <v>0</v>
      </c>
      <c r="U26" s="36">
        <v>0</v>
      </c>
      <c r="V26" s="36">
        <v>0</v>
      </c>
      <c r="W26" s="46">
        <v>0</v>
      </c>
      <c r="X26" s="30">
        <v>0</v>
      </c>
      <c r="Y26" s="31">
        <f>Y27/$AA$26</f>
        <v>0.84999999638991874</v>
      </c>
      <c r="Z26" s="31">
        <f>Z27/$AA$26</f>
        <v>0.15000000361008148</v>
      </c>
      <c r="AA26" s="57">
        <f t="shared" ref="AA26" si="20">AE26/1.35</f>
        <v>277002.05999999994</v>
      </c>
      <c r="AB26" s="58">
        <v>0.35</v>
      </c>
      <c r="AC26" s="57">
        <f t="shared" ref="AC26" si="21">AA26*AB26+AA26</f>
        <v>373952.7809999999</v>
      </c>
      <c r="AE26" s="54">
        <v>373952.78099999996</v>
      </c>
      <c r="AF26" s="10">
        <f t="shared" si="1"/>
        <v>1.0000000000000002</v>
      </c>
      <c r="AH26" s="22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</row>
    <row r="27" spans="1:56" ht="30" customHeight="1" x14ac:dyDescent="0.25">
      <c r="A27" s="55"/>
      <c r="B27" s="70"/>
      <c r="C27" s="12">
        <v>0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  <c r="I27" s="24">
        <v>0</v>
      </c>
      <c r="J27" s="12">
        <v>0</v>
      </c>
      <c r="K27" s="24">
        <v>0</v>
      </c>
      <c r="L27" s="12">
        <v>0</v>
      </c>
      <c r="M27" s="24">
        <v>0</v>
      </c>
      <c r="N27" s="24">
        <v>0</v>
      </c>
      <c r="O27" s="24">
        <v>0</v>
      </c>
      <c r="P27" s="24">
        <v>0</v>
      </c>
      <c r="Q27" s="24">
        <v>0</v>
      </c>
      <c r="R27" s="24">
        <v>0</v>
      </c>
      <c r="S27" s="12">
        <v>0</v>
      </c>
      <c r="T27" s="12">
        <v>0</v>
      </c>
      <c r="U27" s="12">
        <v>0</v>
      </c>
      <c r="V27" s="12">
        <v>0</v>
      </c>
      <c r="W27" s="47">
        <v>0</v>
      </c>
      <c r="X27" s="12">
        <v>0</v>
      </c>
      <c r="Y27" s="12">
        <v>235451.75</v>
      </c>
      <c r="Z27" s="12">
        <v>41550.31</v>
      </c>
      <c r="AA27" s="57"/>
      <c r="AB27" s="58"/>
      <c r="AC27" s="57"/>
      <c r="AE27" s="54"/>
      <c r="AF27" s="22">
        <f t="shared" si="1"/>
        <v>277002.06</v>
      </c>
      <c r="AG27" s="41">
        <f>AA26-AF27</f>
        <v>0</v>
      </c>
    </row>
    <row r="28" spans="1:56" ht="18.75" x14ac:dyDescent="0.25">
      <c r="A28" s="55" t="s">
        <v>37</v>
      </c>
      <c r="B28" s="70" t="s">
        <v>38</v>
      </c>
      <c r="C28" s="30">
        <f>C29/$AA$28</f>
        <v>0</v>
      </c>
      <c r="D28" s="30">
        <f t="shared" ref="D28:Z28" si="22">D29/$AA$28</f>
        <v>0</v>
      </c>
      <c r="E28" s="30">
        <f t="shared" si="22"/>
        <v>0</v>
      </c>
      <c r="F28" s="30">
        <f t="shared" si="22"/>
        <v>0</v>
      </c>
      <c r="G28" s="30">
        <f t="shared" si="22"/>
        <v>0</v>
      </c>
      <c r="H28" s="30">
        <f t="shared" si="22"/>
        <v>0</v>
      </c>
      <c r="I28" s="30">
        <f t="shared" si="22"/>
        <v>0</v>
      </c>
      <c r="J28" s="30">
        <f t="shared" si="22"/>
        <v>0</v>
      </c>
      <c r="K28" s="30">
        <f t="shared" si="22"/>
        <v>0</v>
      </c>
      <c r="L28" s="30">
        <f t="shared" si="22"/>
        <v>0</v>
      </c>
      <c r="M28" s="30">
        <f t="shared" si="22"/>
        <v>0</v>
      </c>
      <c r="N28" s="36">
        <f t="shared" si="22"/>
        <v>0</v>
      </c>
      <c r="O28" s="36">
        <f t="shared" si="22"/>
        <v>0</v>
      </c>
      <c r="P28" s="36">
        <f t="shared" si="22"/>
        <v>0</v>
      </c>
      <c r="Q28" s="36">
        <f t="shared" si="22"/>
        <v>0.18002326170356298</v>
      </c>
      <c r="R28" s="36">
        <v>0</v>
      </c>
      <c r="S28" s="36">
        <f t="shared" si="22"/>
        <v>5.2900816480388808E-2</v>
      </c>
      <c r="T28" s="36">
        <f t="shared" si="22"/>
        <v>0.13245833990322931</v>
      </c>
      <c r="U28" s="36">
        <f t="shared" si="22"/>
        <v>2.5567726549505006E-2</v>
      </c>
      <c r="V28" s="36">
        <f t="shared" si="22"/>
        <v>3.2207226783808336E-2</v>
      </c>
      <c r="W28" s="46">
        <f t="shared" si="22"/>
        <v>1.4715920405382164E-2</v>
      </c>
      <c r="X28" s="30">
        <f t="shared" si="22"/>
        <v>8.0832753188991788E-2</v>
      </c>
      <c r="Y28" s="30">
        <f t="shared" si="22"/>
        <v>0.41121444199320834</v>
      </c>
      <c r="Z28" s="30">
        <f t="shared" si="22"/>
        <v>7.0079512991923193E-2</v>
      </c>
      <c r="AA28" s="57">
        <f t="shared" ref="AA28" si="23">AE28/1.35</f>
        <v>1427977.9600000002</v>
      </c>
      <c r="AB28" s="58">
        <v>0.35</v>
      </c>
      <c r="AC28" s="57">
        <f t="shared" ref="AC28" si="24">AA28*AB28+AA28</f>
        <v>1927770.2460000003</v>
      </c>
      <c r="AE28" s="54">
        <v>1927770.2460000003</v>
      </c>
      <c r="AF28" s="10">
        <f t="shared" si="1"/>
        <v>0.99999999999999989</v>
      </c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</row>
    <row r="29" spans="1:56" ht="30" customHeight="1" x14ac:dyDescent="0.25">
      <c r="A29" s="55"/>
      <c r="B29" s="70"/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24">
        <v>0</v>
      </c>
      <c r="J29" s="12">
        <v>0</v>
      </c>
      <c r="K29" s="24">
        <v>0</v>
      </c>
      <c r="L29" s="12">
        <v>0</v>
      </c>
      <c r="M29" s="24">
        <v>0</v>
      </c>
      <c r="N29" s="24">
        <v>0</v>
      </c>
      <c r="O29" s="24">
        <v>0</v>
      </c>
      <c r="P29" s="24">
        <v>0</v>
      </c>
      <c r="Q29" s="24">
        <v>257069.25</v>
      </c>
      <c r="R29" s="24">
        <v>0</v>
      </c>
      <c r="S29" s="12">
        <v>75541.2</v>
      </c>
      <c r="T29" s="12">
        <v>189147.59</v>
      </c>
      <c r="U29" s="12">
        <v>36510.15</v>
      </c>
      <c r="V29" s="12">
        <v>45991.21</v>
      </c>
      <c r="W29" s="47">
        <v>21014.01</v>
      </c>
      <c r="X29" s="12">
        <f>45218.59+70208.8</f>
        <v>115427.39</v>
      </c>
      <c r="Y29" s="12">
        <f>659066.09+3680.27-75541.2</f>
        <v>587205.16</v>
      </c>
      <c r="Z29" s="12">
        <v>100072</v>
      </c>
      <c r="AA29" s="57"/>
      <c r="AB29" s="58"/>
      <c r="AC29" s="57"/>
      <c r="AE29" s="54"/>
      <c r="AF29" s="22">
        <f t="shared" si="1"/>
        <v>1427977.96</v>
      </c>
      <c r="AG29" s="41">
        <f>AA28-AF29</f>
        <v>0</v>
      </c>
    </row>
    <row r="30" spans="1:56" ht="18.75" x14ac:dyDescent="0.25">
      <c r="A30" s="55" t="s">
        <v>39</v>
      </c>
      <c r="B30" s="70" t="s">
        <v>19</v>
      </c>
      <c r="C30" s="30">
        <f>C31/$AA$30</f>
        <v>0</v>
      </c>
      <c r="D30" s="30">
        <f t="shared" ref="D30:Z30" si="25">D31/$AA$30</f>
        <v>0</v>
      </c>
      <c r="E30" s="30">
        <f t="shared" si="25"/>
        <v>0</v>
      </c>
      <c r="F30" s="30">
        <f t="shared" si="25"/>
        <v>0</v>
      </c>
      <c r="G30" s="30">
        <f t="shared" si="25"/>
        <v>1.1250526384003191E-2</v>
      </c>
      <c r="H30" s="30">
        <f t="shared" si="25"/>
        <v>0</v>
      </c>
      <c r="I30" s="30">
        <f t="shared" si="25"/>
        <v>0</v>
      </c>
      <c r="J30" s="30">
        <f t="shared" si="25"/>
        <v>4.5002105536012763E-2</v>
      </c>
      <c r="K30" s="30">
        <f t="shared" si="25"/>
        <v>2.2501052768006381E-2</v>
      </c>
      <c r="L30" s="30">
        <f t="shared" si="25"/>
        <v>7.1103326746900161E-2</v>
      </c>
      <c r="M30" s="30">
        <f t="shared" si="25"/>
        <v>7.4253474134421057E-2</v>
      </c>
      <c r="N30" s="36">
        <f t="shared" si="25"/>
        <v>2.4751158044807021E-2</v>
      </c>
      <c r="O30" s="36">
        <f t="shared" si="25"/>
        <v>4.9502316089614043E-2</v>
      </c>
      <c r="P30" s="36">
        <f t="shared" si="25"/>
        <v>7.8753684688022338E-2</v>
      </c>
      <c r="Q30" s="36">
        <f t="shared" si="25"/>
        <v>3.7126737067210529E-2</v>
      </c>
      <c r="R30" s="36">
        <v>0</v>
      </c>
      <c r="S30" s="36">
        <f t="shared" si="25"/>
        <v>0</v>
      </c>
      <c r="T30" s="36">
        <f t="shared" si="25"/>
        <v>0</v>
      </c>
      <c r="U30" s="36">
        <f t="shared" si="25"/>
        <v>0</v>
      </c>
      <c r="V30" s="36">
        <f t="shared" si="25"/>
        <v>0</v>
      </c>
      <c r="W30" s="46">
        <f t="shared" si="25"/>
        <v>0.17543204552683006</v>
      </c>
      <c r="X30" s="30">
        <f t="shared" si="25"/>
        <v>8.0137499433254725E-2</v>
      </c>
      <c r="Y30" s="30">
        <f t="shared" si="25"/>
        <v>0.33018607358091767</v>
      </c>
      <c r="Z30" s="30">
        <f t="shared" si="25"/>
        <v>0</v>
      </c>
      <c r="AA30" s="57">
        <f t="shared" ref="AA30" si="26">AE30/1.35</f>
        <v>444423.65</v>
      </c>
      <c r="AB30" s="58">
        <v>0.35</v>
      </c>
      <c r="AC30" s="57">
        <f t="shared" ref="AC30" si="27">AA30*AB30+AA30</f>
        <v>599971.92749999999</v>
      </c>
      <c r="AE30" s="54">
        <v>599971.92750000011</v>
      </c>
      <c r="AF30" s="10">
        <f t="shared" si="1"/>
        <v>1</v>
      </c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10"/>
    </row>
    <row r="31" spans="1:56" ht="30" customHeight="1" x14ac:dyDescent="0.25">
      <c r="A31" s="55"/>
      <c r="B31" s="70"/>
      <c r="C31" s="12">
        <v>0</v>
      </c>
      <c r="D31" s="12">
        <v>0</v>
      </c>
      <c r="E31" s="12">
        <v>0</v>
      </c>
      <c r="F31" s="12">
        <v>0</v>
      </c>
      <c r="G31" s="12">
        <v>5000</v>
      </c>
      <c r="H31" s="12">
        <v>0</v>
      </c>
      <c r="I31" s="24">
        <v>0</v>
      </c>
      <c r="J31" s="12">
        <v>20000</v>
      </c>
      <c r="K31" s="24">
        <v>10000</v>
      </c>
      <c r="L31" s="12">
        <v>31600</v>
      </c>
      <c r="M31" s="24">
        <v>33000</v>
      </c>
      <c r="N31" s="24">
        <v>11000</v>
      </c>
      <c r="O31" s="39">
        <v>22000</v>
      </c>
      <c r="P31" s="24">
        <v>35000</v>
      </c>
      <c r="Q31" s="24">
        <v>16500</v>
      </c>
      <c r="R31" s="24">
        <v>0</v>
      </c>
      <c r="S31" s="12">
        <v>0</v>
      </c>
      <c r="T31" s="12">
        <v>0</v>
      </c>
      <c r="U31" s="12"/>
      <c r="V31" s="12"/>
      <c r="W31" s="47">
        <v>77966.149999999994</v>
      </c>
      <c r="X31" s="12">
        <v>35615</v>
      </c>
      <c r="Y31" s="12">
        <v>146742.5</v>
      </c>
      <c r="Z31" s="12"/>
      <c r="AA31" s="57"/>
      <c r="AB31" s="58"/>
      <c r="AC31" s="57"/>
      <c r="AE31" s="54"/>
      <c r="AF31" s="22">
        <f t="shared" si="1"/>
        <v>444423.65</v>
      </c>
      <c r="AG31" s="41">
        <f>AA30-AF31</f>
        <v>0</v>
      </c>
    </row>
    <row r="32" spans="1:56" ht="22.5" customHeight="1" x14ac:dyDescent="0.25">
      <c r="A32" s="55" t="s">
        <v>40</v>
      </c>
      <c r="B32" s="56" t="s">
        <v>41</v>
      </c>
      <c r="C32" s="30">
        <f>C33/$AA$32</f>
        <v>0</v>
      </c>
      <c r="D32" s="30">
        <f>D33/$AA$32</f>
        <v>0</v>
      </c>
      <c r="E32" s="30">
        <f t="shared" ref="E32:Z40" si="28">E33/$AA$32</f>
        <v>0</v>
      </c>
      <c r="F32" s="30">
        <f t="shared" si="28"/>
        <v>0</v>
      </c>
      <c r="G32" s="30">
        <f t="shared" si="28"/>
        <v>0</v>
      </c>
      <c r="H32" s="30">
        <f t="shared" si="28"/>
        <v>1.3551265216503293E-4</v>
      </c>
      <c r="I32" s="30">
        <f t="shared" si="28"/>
        <v>0</v>
      </c>
      <c r="J32" s="30">
        <f t="shared" si="28"/>
        <v>0</v>
      </c>
      <c r="K32" s="30">
        <f t="shared" si="28"/>
        <v>0</v>
      </c>
      <c r="L32" s="30">
        <f t="shared" si="28"/>
        <v>0</v>
      </c>
      <c r="M32" s="30">
        <f t="shared" si="28"/>
        <v>0</v>
      </c>
      <c r="N32" s="36">
        <f t="shared" si="28"/>
        <v>0</v>
      </c>
      <c r="O32" s="36">
        <f t="shared" si="28"/>
        <v>0</v>
      </c>
      <c r="P32" s="36">
        <f t="shared" si="28"/>
        <v>0</v>
      </c>
      <c r="Q32" s="36">
        <f t="shared" si="28"/>
        <v>0</v>
      </c>
      <c r="R32" s="36">
        <v>0</v>
      </c>
      <c r="S32" s="36">
        <f t="shared" si="28"/>
        <v>0</v>
      </c>
      <c r="T32" s="36">
        <f t="shared" si="28"/>
        <v>9.8202685648855433E-4</v>
      </c>
      <c r="U32" s="36">
        <f t="shared" si="28"/>
        <v>1.1146316912936406E-3</v>
      </c>
      <c r="V32" s="36">
        <f t="shared" si="28"/>
        <v>2.2397302384382397E-3</v>
      </c>
      <c r="W32" s="46">
        <f t="shared" si="28"/>
        <v>0</v>
      </c>
      <c r="X32" s="30">
        <f t="shared" si="28"/>
        <v>0.37391455041908478</v>
      </c>
      <c r="Y32" s="30">
        <f t="shared" si="28"/>
        <v>0.36004506415686449</v>
      </c>
      <c r="Z32" s="30">
        <f t="shared" si="28"/>
        <v>0.26156848398566457</v>
      </c>
      <c r="AA32" s="57">
        <f t="shared" ref="AA32" si="29">AE32/1.35</f>
        <v>6217722.0100000044</v>
      </c>
      <c r="AB32" s="58">
        <v>0.35</v>
      </c>
      <c r="AC32" s="57">
        <f t="shared" ref="AC32" si="30">AA32*AB32+AA32</f>
        <v>8393924.7135000061</v>
      </c>
      <c r="AE32" s="54">
        <v>8393924.7135000061</v>
      </c>
      <c r="AF32" s="10">
        <f t="shared" si="1"/>
        <v>0.99999999999999922</v>
      </c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</row>
    <row r="33" spans="1:33" ht="33" customHeight="1" x14ac:dyDescent="0.25">
      <c r="A33" s="55"/>
      <c r="B33" s="56"/>
      <c r="C33" s="12">
        <v>0</v>
      </c>
      <c r="D33" s="12">
        <v>0</v>
      </c>
      <c r="E33" s="12">
        <v>0</v>
      </c>
      <c r="F33" s="12">
        <v>0</v>
      </c>
      <c r="G33" s="12">
        <v>0</v>
      </c>
      <c r="H33" s="12">
        <v>842.58</v>
      </c>
      <c r="I33" s="24">
        <v>0</v>
      </c>
      <c r="J33" s="12">
        <v>0</v>
      </c>
      <c r="K33" s="24">
        <v>0</v>
      </c>
      <c r="L33" s="12">
        <v>0</v>
      </c>
      <c r="M33" s="24">
        <v>0</v>
      </c>
      <c r="N33" s="24">
        <v>0</v>
      </c>
      <c r="O33" s="24">
        <v>0</v>
      </c>
      <c r="P33" s="24">
        <v>0</v>
      </c>
      <c r="Q33" s="24">
        <v>0</v>
      </c>
      <c r="R33" s="24">
        <v>0</v>
      </c>
      <c r="S33" s="12">
        <v>0</v>
      </c>
      <c r="T33" s="12">
        <v>6105.97</v>
      </c>
      <c r="U33" s="12">
        <v>6930.47</v>
      </c>
      <c r="V33" s="12">
        <v>13926.02</v>
      </c>
      <c r="W33" s="47"/>
      <c r="X33" s="12">
        <v>2324896.73</v>
      </c>
      <c r="Y33" s="12">
        <f>208605.03-0.46+550055.55+980000+500000</f>
        <v>2238660.12</v>
      </c>
      <c r="Z33" s="12">
        <v>1626360.12</v>
      </c>
      <c r="AA33" s="57"/>
      <c r="AB33" s="58"/>
      <c r="AC33" s="57"/>
      <c r="AE33" s="54"/>
      <c r="AF33" s="22">
        <f t="shared" si="1"/>
        <v>6217722.0100000007</v>
      </c>
      <c r="AG33" s="41">
        <f>AA32-AF33</f>
        <v>0</v>
      </c>
    </row>
    <row r="34" spans="1:33" ht="33" customHeight="1" x14ac:dyDescent="0.25">
      <c r="A34" s="55" t="s">
        <v>62</v>
      </c>
      <c r="B34" s="59" t="s">
        <v>63</v>
      </c>
      <c r="C34" s="30">
        <f>C35/$AA$32</f>
        <v>0</v>
      </c>
      <c r="D34" s="30">
        <f>D35/$AA$32</f>
        <v>0</v>
      </c>
      <c r="E34" s="30">
        <f t="shared" si="28"/>
        <v>0</v>
      </c>
      <c r="F34" s="30">
        <f t="shared" si="28"/>
        <v>0</v>
      </c>
      <c r="G34" s="30">
        <f t="shared" si="28"/>
        <v>0</v>
      </c>
      <c r="H34" s="30">
        <f t="shared" si="28"/>
        <v>0</v>
      </c>
      <c r="I34" s="30">
        <f t="shared" si="28"/>
        <v>0</v>
      </c>
      <c r="J34" s="30">
        <f t="shared" si="28"/>
        <v>0</v>
      </c>
      <c r="K34" s="30">
        <f t="shared" si="28"/>
        <v>0</v>
      </c>
      <c r="L34" s="30">
        <f t="shared" si="28"/>
        <v>0</v>
      </c>
      <c r="M34" s="30">
        <f t="shared" si="28"/>
        <v>0</v>
      </c>
      <c r="N34" s="36">
        <f t="shared" si="28"/>
        <v>0</v>
      </c>
      <c r="O34" s="36">
        <f t="shared" si="28"/>
        <v>0</v>
      </c>
      <c r="P34" s="36">
        <f t="shared" si="28"/>
        <v>0</v>
      </c>
      <c r="Q34" s="36">
        <f t="shared" si="28"/>
        <v>0</v>
      </c>
      <c r="R34" s="36">
        <v>0.95369644701923606</v>
      </c>
      <c r="S34" s="36">
        <f t="shared" ref="S34:Z34" si="31">S35/$AA$34</f>
        <v>0</v>
      </c>
      <c r="T34" s="36">
        <f t="shared" si="31"/>
        <v>3.2536773382137611E-2</v>
      </c>
      <c r="U34" s="36">
        <f t="shared" si="31"/>
        <v>1.3766842846638042E-2</v>
      </c>
      <c r="V34" s="36">
        <f t="shared" si="31"/>
        <v>0</v>
      </c>
      <c r="W34" s="46">
        <f t="shared" si="31"/>
        <v>0</v>
      </c>
      <c r="X34" s="36">
        <f t="shared" si="31"/>
        <v>0</v>
      </c>
      <c r="Y34" s="36">
        <f t="shared" si="31"/>
        <v>0</v>
      </c>
      <c r="Z34" s="36">
        <f t="shared" si="31"/>
        <v>0</v>
      </c>
      <c r="AA34" s="57">
        <f t="shared" ref="AA34" si="32">AE34/1.35</f>
        <v>281080.4222222222</v>
      </c>
      <c r="AB34" s="58">
        <v>0.35</v>
      </c>
      <c r="AC34" s="57">
        <f t="shared" ref="AC34" si="33">AA34*AB34+AA34</f>
        <v>379458.56999999995</v>
      </c>
      <c r="AE34" s="54">
        <v>379458.57</v>
      </c>
      <c r="AF34" s="10">
        <f t="shared" ref="AF34:AF41" si="34">SUM(C34:Z34)</f>
        <v>1.0000000632480117</v>
      </c>
    </row>
    <row r="35" spans="1:33" ht="33" customHeight="1" x14ac:dyDescent="0.25">
      <c r="A35" s="55"/>
      <c r="B35" s="56"/>
      <c r="C35" s="12">
        <v>0</v>
      </c>
      <c r="D35" s="12">
        <v>0</v>
      </c>
      <c r="E35" s="12">
        <v>0</v>
      </c>
      <c r="F35" s="12">
        <v>0</v>
      </c>
      <c r="G35" s="12">
        <v>0</v>
      </c>
      <c r="H35" s="12">
        <v>0</v>
      </c>
      <c r="I35" s="24">
        <v>0</v>
      </c>
      <c r="J35" s="12">
        <v>0</v>
      </c>
      <c r="K35" s="24">
        <v>0</v>
      </c>
      <c r="L35" s="12">
        <v>0</v>
      </c>
      <c r="M35" s="24">
        <v>0</v>
      </c>
      <c r="N35" s="24">
        <v>0</v>
      </c>
      <c r="O35" s="24">
        <v>0</v>
      </c>
      <c r="P35" s="24">
        <v>0</v>
      </c>
      <c r="Q35" s="24">
        <v>0</v>
      </c>
      <c r="R35" s="24">
        <v>268065.40000000002</v>
      </c>
      <c r="S35" s="12">
        <v>0</v>
      </c>
      <c r="T35" s="12">
        <v>9145.4500000000007</v>
      </c>
      <c r="U35" s="12">
        <v>3869.59</v>
      </c>
      <c r="V35" s="12">
        <v>0</v>
      </c>
      <c r="W35" s="47">
        <v>0</v>
      </c>
      <c r="X35" s="12">
        <v>0</v>
      </c>
      <c r="Y35" s="12">
        <v>0</v>
      </c>
      <c r="Z35" s="12">
        <v>0</v>
      </c>
      <c r="AA35" s="57"/>
      <c r="AB35" s="58"/>
      <c r="AC35" s="57"/>
      <c r="AE35" s="54"/>
      <c r="AF35" s="22">
        <f t="shared" si="34"/>
        <v>281080.44000000006</v>
      </c>
      <c r="AG35" s="41">
        <f>AA34-AF35</f>
        <v>-1.7777777859009802E-2</v>
      </c>
    </row>
    <row r="36" spans="1:33" ht="33" customHeight="1" x14ac:dyDescent="0.25">
      <c r="A36" s="55" t="s">
        <v>67</v>
      </c>
      <c r="B36" s="59" t="s">
        <v>64</v>
      </c>
      <c r="C36" s="30">
        <f>C37/$AA$32</f>
        <v>0</v>
      </c>
      <c r="D36" s="30">
        <f>D37/$AA$32</f>
        <v>0</v>
      </c>
      <c r="E36" s="30">
        <f t="shared" si="28"/>
        <v>0</v>
      </c>
      <c r="F36" s="30">
        <f t="shared" si="28"/>
        <v>0</v>
      </c>
      <c r="G36" s="30">
        <f t="shared" si="28"/>
        <v>0</v>
      </c>
      <c r="H36" s="30">
        <f t="shared" si="28"/>
        <v>0</v>
      </c>
      <c r="I36" s="30">
        <f t="shared" si="28"/>
        <v>0</v>
      </c>
      <c r="J36" s="30">
        <f t="shared" si="28"/>
        <v>0</v>
      </c>
      <c r="K36" s="30">
        <f t="shared" si="28"/>
        <v>0</v>
      </c>
      <c r="L36" s="30">
        <f t="shared" si="28"/>
        <v>0</v>
      </c>
      <c r="M36" s="30">
        <f t="shared" si="28"/>
        <v>0</v>
      </c>
      <c r="N36" s="36">
        <f t="shared" si="28"/>
        <v>0</v>
      </c>
      <c r="O36" s="36">
        <f t="shared" si="28"/>
        <v>0</v>
      </c>
      <c r="P36" s="36">
        <f t="shared" si="28"/>
        <v>0</v>
      </c>
      <c r="Q36" s="36">
        <f t="shared" si="28"/>
        <v>0</v>
      </c>
      <c r="R36" s="36">
        <v>0.86044717147081062</v>
      </c>
      <c r="S36" s="36">
        <f t="shared" ref="S36:Z36" si="35">S37/$AA$36</f>
        <v>0</v>
      </c>
      <c r="T36" s="36">
        <f t="shared" si="35"/>
        <v>0</v>
      </c>
      <c r="U36" s="36">
        <f t="shared" si="35"/>
        <v>2.2604435286516296E-2</v>
      </c>
      <c r="V36" s="36">
        <f t="shared" si="35"/>
        <v>0</v>
      </c>
      <c r="W36" s="46">
        <f t="shared" si="35"/>
        <v>0</v>
      </c>
      <c r="X36" s="36">
        <f t="shared" si="35"/>
        <v>0</v>
      </c>
      <c r="Y36" s="36">
        <f t="shared" si="35"/>
        <v>0</v>
      </c>
      <c r="Z36" s="36">
        <f t="shared" si="35"/>
        <v>0.11694840466216908</v>
      </c>
      <c r="AA36" s="57">
        <f t="shared" ref="AA36" si="36">AE36/1.35</f>
        <v>97299.488888888882</v>
      </c>
      <c r="AB36" s="58">
        <v>0.35</v>
      </c>
      <c r="AC36" s="57">
        <f t="shared" ref="AC36" si="37">AA36*AB36+AA36</f>
        <v>131354.31</v>
      </c>
      <c r="AE36" s="54">
        <v>131354.31</v>
      </c>
      <c r="AF36" s="10">
        <f t="shared" si="34"/>
        <v>1.000000011419496</v>
      </c>
    </row>
    <row r="37" spans="1:33" ht="33" customHeight="1" x14ac:dyDescent="0.25">
      <c r="A37" s="55"/>
      <c r="B37" s="56"/>
      <c r="C37" s="12">
        <v>0</v>
      </c>
      <c r="D37" s="12">
        <v>0</v>
      </c>
      <c r="E37" s="12">
        <v>0</v>
      </c>
      <c r="F37" s="12">
        <v>0</v>
      </c>
      <c r="G37" s="12">
        <v>0</v>
      </c>
      <c r="H37" s="12">
        <v>0</v>
      </c>
      <c r="I37" s="24">
        <v>0</v>
      </c>
      <c r="J37" s="12">
        <v>0</v>
      </c>
      <c r="K37" s="24">
        <v>0</v>
      </c>
      <c r="L37" s="12">
        <v>0</v>
      </c>
      <c r="M37" s="24">
        <v>0</v>
      </c>
      <c r="N37" s="24">
        <v>0</v>
      </c>
      <c r="O37" s="24">
        <v>0</v>
      </c>
      <c r="P37" s="24">
        <v>0</v>
      </c>
      <c r="Q37" s="24">
        <v>0</v>
      </c>
      <c r="R37" s="24">
        <v>83721.070000000007</v>
      </c>
      <c r="S37" s="12">
        <v>0</v>
      </c>
      <c r="T37" s="12">
        <v>0</v>
      </c>
      <c r="U37" s="12">
        <v>2199.4</v>
      </c>
      <c r="V37" s="12"/>
      <c r="W37" s="47"/>
      <c r="X37" s="12">
        <v>0</v>
      </c>
      <c r="Y37" s="12">
        <v>0</v>
      </c>
      <c r="Z37" s="12">
        <v>11379.02</v>
      </c>
      <c r="AA37" s="57"/>
      <c r="AB37" s="58"/>
      <c r="AC37" s="57"/>
      <c r="AE37" s="54"/>
      <c r="AF37" s="22">
        <f t="shared" si="34"/>
        <v>97299.49</v>
      </c>
      <c r="AG37" s="41">
        <f>AA36-AF37</f>
        <v>-1.1111111234640703E-3</v>
      </c>
    </row>
    <row r="38" spans="1:33" ht="53.25" customHeight="1" x14ac:dyDescent="0.25">
      <c r="A38" s="55" t="s">
        <v>68</v>
      </c>
      <c r="B38" s="59" t="s">
        <v>65</v>
      </c>
      <c r="C38" s="30">
        <f>C39/$AA$32</f>
        <v>0</v>
      </c>
      <c r="D38" s="30">
        <f>D39/$AA$32</f>
        <v>0</v>
      </c>
      <c r="E38" s="30">
        <f t="shared" si="28"/>
        <v>0</v>
      </c>
      <c r="F38" s="30">
        <f t="shared" si="28"/>
        <v>0</v>
      </c>
      <c r="G38" s="30">
        <f t="shared" si="28"/>
        <v>0</v>
      </c>
      <c r="H38" s="30">
        <f t="shared" si="28"/>
        <v>0</v>
      </c>
      <c r="I38" s="30">
        <f t="shared" si="28"/>
        <v>0</v>
      </c>
      <c r="J38" s="30">
        <f t="shared" si="28"/>
        <v>0</v>
      </c>
      <c r="K38" s="30">
        <f t="shared" si="28"/>
        <v>0</v>
      </c>
      <c r="L38" s="30">
        <f t="shared" si="28"/>
        <v>0</v>
      </c>
      <c r="M38" s="30">
        <f t="shared" si="28"/>
        <v>0</v>
      </c>
      <c r="N38" s="36">
        <f t="shared" si="28"/>
        <v>0</v>
      </c>
      <c r="O38" s="36">
        <f t="shared" si="28"/>
        <v>0</v>
      </c>
      <c r="P38" s="36">
        <f t="shared" si="28"/>
        <v>0</v>
      </c>
      <c r="Q38" s="36">
        <f t="shared" si="28"/>
        <v>0</v>
      </c>
      <c r="R38" s="36">
        <v>0</v>
      </c>
      <c r="S38" s="36">
        <f t="shared" ref="S38:Z38" si="38">S39/$AA$38</f>
        <v>0</v>
      </c>
      <c r="T38" s="36">
        <f t="shared" si="38"/>
        <v>0</v>
      </c>
      <c r="U38" s="36">
        <f t="shared" si="38"/>
        <v>0</v>
      </c>
      <c r="V38" s="36">
        <f t="shared" si="38"/>
        <v>0.10791326629035371</v>
      </c>
      <c r="W38" s="46">
        <f t="shared" si="38"/>
        <v>0</v>
      </c>
      <c r="X38" s="36">
        <f t="shared" si="38"/>
        <v>0</v>
      </c>
      <c r="Y38" s="36">
        <f t="shared" si="38"/>
        <v>0</v>
      </c>
      <c r="Z38" s="36">
        <f t="shared" si="38"/>
        <v>0.89208661389019039</v>
      </c>
      <c r="AA38" s="57">
        <f t="shared" ref="AA38" si="39">AE38/1.35</f>
        <v>12364.281481481479</v>
      </c>
      <c r="AB38" s="58">
        <v>0.35</v>
      </c>
      <c r="AC38" s="57">
        <f t="shared" ref="AC38" si="40">AA38*AB38+AA38</f>
        <v>16691.78</v>
      </c>
      <c r="AE38" s="54">
        <v>16691.78</v>
      </c>
      <c r="AF38" s="10">
        <f t="shared" si="34"/>
        <v>0.99999988018054409</v>
      </c>
    </row>
    <row r="39" spans="1:33" ht="53.25" customHeight="1" x14ac:dyDescent="0.25">
      <c r="A39" s="55"/>
      <c r="B39" s="56"/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24">
        <v>0</v>
      </c>
      <c r="J39" s="12">
        <v>0</v>
      </c>
      <c r="K39" s="24">
        <v>0</v>
      </c>
      <c r="L39" s="12">
        <v>0</v>
      </c>
      <c r="M39" s="24">
        <v>0</v>
      </c>
      <c r="N39" s="24">
        <v>0</v>
      </c>
      <c r="O39" s="24">
        <v>0</v>
      </c>
      <c r="P39" s="24">
        <v>0</v>
      </c>
      <c r="Q39" s="24">
        <v>0</v>
      </c>
      <c r="R39" s="24">
        <v>0</v>
      </c>
      <c r="S39" s="12">
        <v>0</v>
      </c>
      <c r="T39" s="12">
        <v>0</v>
      </c>
      <c r="U39" s="12"/>
      <c r="V39" s="12">
        <v>1334.27</v>
      </c>
      <c r="W39" s="47"/>
      <c r="X39" s="12">
        <v>0</v>
      </c>
      <c r="Y39" s="12">
        <v>0</v>
      </c>
      <c r="Z39" s="12">
        <v>11030.01</v>
      </c>
      <c r="AA39" s="57"/>
      <c r="AB39" s="58"/>
      <c r="AC39" s="57"/>
      <c r="AE39" s="54"/>
      <c r="AF39" s="22">
        <f t="shared" si="34"/>
        <v>12364.28</v>
      </c>
      <c r="AG39" s="41">
        <f>AA38-AF39</f>
        <v>1.48148147854954E-3</v>
      </c>
    </row>
    <row r="40" spans="1:33" ht="33" customHeight="1" x14ac:dyDescent="0.25">
      <c r="A40" s="55" t="s">
        <v>69</v>
      </c>
      <c r="B40" s="56" t="s">
        <v>66</v>
      </c>
      <c r="C40" s="30">
        <f>C41/$AA$32</f>
        <v>0</v>
      </c>
      <c r="D40" s="30">
        <f>D41/$AA$32</f>
        <v>0</v>
      </c>
      <c r="E40" s="30">
        <f t="shared" si="28"/>
        <v>0</v>
      </c>
      <c r="F40" s="30">
        <f t="shared" si="28"/>
        <v>0</v>
      </c>
      <c r="G40" s="30">
        <f t="shared" si="28"/>
        <v>0</v>
      </c>
      <c r="H40" s="30">
        <f t="shared" si="28"/>
        <v>0</v>
      </c>
      <c r="I40" s="30">
        <f t="shared" si="28"/>
        <v>0</v>
      </c>
      <c r="J40" s="30">
        <f t="shared" si="28"/>
        <v>0</v>
      </c>
      <c r="K40" s="30">
        <f t="shared" si="28"/>
        <v>0</v>
      </c>
      <c r="L40" s="30">
        <f t="shared" si="28"/>
        <v>0</v>
      </c>
      <c r="M40" s="30">
        <f t="shared" si="28"/>
        <v>0</v>
      </c>
      <c r="N40" s="36">
        <f t="shared" si="28"/>
        <v>0</v>
      </c>
      <c r="O40" s="36">
        <f t="shared" si="28"/>
        <v>0</v>
      </c>
      <c r="P40" s="36">
        <f t="shared" si="28"/>
        <v>0</v>
      </c>
      <c r="Q40" s="36">
        <f t="shared" si="28"/>
        <v>0</v>
      </c>
      <c r="R40" s="36">
        <v>0</v>
      </c>
      <c r="S40" s="36">
        <f t="shared" ref="S40:Z40" si="41">S41/$AA$40</f>
        <v>0.15264847476088406</v>
      </c>
      <c r="T40" s="36">
        <f t="shared" si="41"/>
        <v>0</v>
      </c>
      <c r="U40" s="36">
        <f t="shared" si="41"/>
        <v>0.84735153590431833</v>
      </c>
      <c r="V40" s="36">
        <f t="shared" si="41"/>
        <v>0</v>
      </c>
      <c r="W40" s="46">
        <f t="shared" si="41"/>
        <v>0</v>
      </c>
      <c r="X40" s="36">
        <f t="shared" si="41"/>
        <v>0</v>
      </c>
      <c r="Y40" s="36">
        <f t="shared" si="41"/>
        <v>0</v>
      </c>
      <c r="Z40" s="36">
        <f t="shared" si="41"/>
        <v>0</v>
      </c>
      <c r="AA40" s="57">
        <f t="shared" ref="AA40" si="42">AE40/1.35</f>
        <v>173634.94814814813</v>
      </c>
      <c r="AB40" s="58">
        <v>0.35</v>
      </c>
      <c r="AC40" s="57">
        <f t="shared" ref="AC40" si="43">AA40*AB40+AA40</f>
        <v>234407.18</v>
      </c>
      <c r="AE40" s="54">
        <v>234407.18</v>
      </c>
      <c r="AF40" s="10">
        <f t="shared" si="34"/>
        <v>1.0000000106652025</v>
      </c>
    </row>
    <row r="41" spans="1:33" ht="33" customHeight="1" x14ac:dyDescent="0.25">
      <c r="A41" s="55"/>
      <c r="B41" s="56"/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24">
        <v>0</v>
      </c>
      <c r="J41" s="12">
        <v>0</v>
      </c>
      <c r="K41" s="24">
        <v>0</v>
      </c>
      <c r="L41" s="12">
        <v>0</v>
      </c>
      <c r="M41" s="24">
        <v>0</v>
      </c>
      <c r="N41" s="24">
        <v>0</v>
      </c>
      <c r="O41" s="24">
        <v>0</v>
      </c>
      <c r="P41" s="24">
        <v>0</v>
      </c>
      <c r="Q41" s="24">
        <v>0</v>
      </c>
      <c r="R41" s="24">
        <v>0</v>
      </c>
      <c r="S41" s="12">
        <v>26505.11</v>
      </c>
      <c r="T41" s="12">
        <v>0</v>
      </c>
      <c r="U41" s="12">
        <v>147129.84</v>
      </c>
      <c r="V41" s="12">
        <v>0</v>
      </c>
      <c r="W41" s="47">
        <v>0</v>
      </c>
      <c r="X41" s="12">
        <v>0</v>
      </c>
      <c r="Y41" s="12">
        <v>0</v>
      </c>
      <c r="Z41" s="12">
        <v>0</v>
      </c>
      <c r="AA41" s="57"/>
      <c r="AB41" s="58"/>
      <c r="AC41" s="57"/>
      <c r="AE41" s="54"/>
      <c r="AF41" s="22">
        <f t="shared" si="34"/>
        <v>173634.95</v>
      </c>
      <c r="AG41" s="41">
        <f>AA40-AF41</f>
        <v>-1.8518518772907555E-3</v>
      </c>
    </row>
    <row r="42" spans="1:33" ht="51" customHeight="1" x14ac:dyDescent="0.25">
      <c r="A42" s="63" t="s">
        <v>21</v>
      </c>
      <c r="B42" s="64"/>
      <c r="C42" s="13">
        <f>C13+C15+C17+C19+C21+C23+C25+C27+C29+C31+C33+C35+C37+C39+C41</f>
        <v>9559.27</v>
      </c>
      <c r="D42" s="13">
        <f t="shared" ref="D42:Y42" si="44">D13+D15+D17+D19+D21+D23+D25+D27+D29+D31+D33+D35+D37+D39+D41</f>
        <v>6011.67</v>
      </c>
      <c r="E42" s="13">
        <f t="shared" si="44"/>
        <v>394896.25</v>
      </c>
      <c r="F42" s="13">
        <f t="shared" si="44"/>
        <v>797983.92999999993</v>
      </c>
      <c r="G42" s="13">
        <f t="shared" si="44"/>
        <v>859702.15</v>
      </c>
      <c r="H42" s="13">
        <f t="shared" si="44"/>
        <v>966788.34</v>
      </c>
      <c r="I42" s="13">
        <f t="shared" si="44"/>
        <v>1153241.79</v>
      </c>
      <c r="J42" s="13">
        <f t="shared" si="44"/>
        <v>951466.7300000001</v>
      </c>
      <c r="K42" s="13">
        <f t="shared" si="44"/>
        <v>865675.75</v>
      </c>
      <c r="L42" s="13">
        <f t="shared" si="44"/>
        <v>647134.31999999995</v>
      </c>
      <c r="M42" s="13">
        <f t="shared" si="44"/>
        <v>585016.48</v>
      </c>
      <c r="N42" s="13">
        <f t="shared" si="44"/>
        <v>483680.95999999996</v>
      </c>
      <c r="O42" s="13">
        <f t="shared" si="44"/>
        <v>306745.73000000004</v>
      </c>
      <c r="P42" s="13">
        <f t="shared" si="44"/>
        <v>216783.23</v>
      </c>
      <c r="Q42" s="13">
        <f t="shared" si="44"/>
        <v>746584.91999999993</v>
      </c>
      <c r="R42" s="42">
        <v>1379192.1700000002</v>
      </c>
      <c r="S42" s="13">
        <f t="shared" si="44"/>
        <v>633701.91</v>
      </c>
      <c r="T42" s="13">
        <f t="shared" si="44"/>
        <v>769959.99999999977</v>
      </c>
      <c r="U42" s="13">
        <f t="shared" si="44"/>
        <v>1238304.3299999998</v>
      </c>
      <c r="V42" s="13">
        <f t="shared" si="44"/>
        <v>453832.4</v>
      </c>
      <c r="W42" s="50">
        <f t="shared" si="44"/>
        <v>1115407.75</v>
      </c>
      <c r="X42" s="13">
        <f t="shared" si="44"/>
        <v>4464201.2699999996</v>
      </c>
      <c r="Y42" s="13">
        <f t="shared" si="44"/>
        <v>4632058.26</v>
      </c>
      <c r="Z42" s="13">
        <f>Z13+Z15+Z17+Z19+Z21+Z23+Z25+Z27+Z29+Z31+Z33+Z35+Z37+Z39+Z41-0.07</f>
        <v>4159203.67</v>
      </c>
      <c r="AA42" s="14">
        <f>SUM(AA12:AA41)-0.07</f>
        <v>27837133.26111111</v>
      </c>
      <c r="AB42" s="15">
        <v>0.35</v>
      </c>
      <c r="AC42" s="14">
        <f>SUM(AC12:AC41)-0.1</f>
        <v>37580129.897000007</v>
      </c>
    </row>
    <row r="43" spans="1:33" ht="21" customHeight="1" x14ac:dyDescent="0.3">
      <c r="A43" s="63" t="s">
        <v>15</v>
      </c>
      <c r="B43" s="64"/>
      <c r="C43" s="16">
        <v>0.35</v>
      </c>
      <c r="D43" s="16">
        <v>0.35</v>
      </c>
      <c r="E43" s="16">
        <v>0.35</v>
      </c>
      <c r="F43" s="16">
        <v>0.35</v>
      </c>
      <c r="G43" s="16">
        <v>0.35</v>
      </c>
      <c r="H43" s="16">
        <v>0.35</v>
      </c>
      <c r="I43" s="26">
        <v>0.35</v>
      </c>
      <c r="J43" s="16">
        <v>0.35</v>
      </c>
      <c r="K43" s="26">
        <v>0.35</v>
      </c>
      <c r="L43" s="16">
        <v>0.35</v>
      </c>
      <c r="M43" s="26">
        <v>0.35</v>
      </c>
      <c r="N43" s="26">
        <v>0.35</v>
      </c>
      <c r="O43" s="26">
        <v>0.35</v>
      </c>
      <c r="P43" s="26">
        <v>0.35</v>
      </c>
      <c r="Q43" s="26">
        <v>0.35</v>
      </c>
      <c r="R43" s="26">
        <v>0.35</v>
      </c>
      <c r="S43" s="16">
        <v>0.35</v>
      </c>
      <c r="T43" s="16">
        <v>0.35</v>
      </c>
      <c r="U43" s="16">
        <v>0.35</v>
      </c>
      <c r="V43" s="16">
        <v>0.35</v>
      </c>
      <c r="W43" s="51">
        <v>0.35</v>
      </c>
      <c r="X43" s="16">
        <v>0.35</v>
      </c>
      <c r="Y43" s="16">
        <v>0.35</v>
      </c>
      <c r="Z43" s="16">
        <v>0.35</v>
      </c>
      <c r="AA43" s="21"/>
      <c r="AB43" s="21"/>
      <c r="AC43" s="21"/>
      <c r="AE43" s="9">
        <f>SUM(C42:Z42)</f>
        <v>27837133.280000001</v>
      </c>
      <c r="AF43" s="11"/>
    </row>
    <row r="44" spans="1:33" ht="30" customHeight="1" x14ac:dyDescent="0.3">
      <c r="A44" s="63" t="s">
        <v>22</v>
      </c>
      <c r="B44" s="64"/>
      <c r="C44" s="17">
        <f>ROUND(C42*C43+C42,2)</f>
        <v>12905.01</v>
      </c>
      <c r="D44" s="17">
        <f>(D42*D43)+D42</f>
        <v>8115.7545</v>
      </c>
      <c r="E44" s="17">
        <f t="shared" ref="E44:Y44" si="45">ROUND(E42*E43+E42,3)</f>
        <v>533109.93799999997</v>
      </c>
      <c r="F44" s="17">
        <f t="shared" si="45"/>
        <v>1077278.3060000001</v>
      </c>
      <c r="G44" s="17">
        <f t="shared" si="45"/>
        <v>1160597.9029999999</v>
      </c>
      <c r="H44" s="17">
        <v>1305164.2590000001</v>
      </c>
      <c r="I44" s="27">
        <f t="shared" si="45"/>
        <v>1556876.4169999999</v>
      </c>
      <c r="J44" s="17">
        <f t="shared" si="45"/>
        <v>1284480.0859999999</v>
      </c>
      <c r="K44" s="27">
        <f t="shared" si="45"/>
        <v>1168662.263</v>
      </c>
      <c r="L44" s="17">
        <f t="shared" si="45"/>
        <v>873631.33200000005</v>
      </c>
      <c r="M44" s="27">
        <f>ROUND(M42*M43+M42,3)</f>
        <v>789772.24800000002</v>
      </c>
      <c r="N44" s="27">
        <v>652969.30000000005</v>
      </c>
      <c r="O44" s="27">
        <f t="shared" si="45"/>
        <v>414106.73599999998</v>
      </c>
      <c r="P44" s="27">
        <f t="shared" si="45"/>
        <v>292657.36099999998</v>
      </c>
      <c r="Q44" s="27">
        <f t="shared" si="45"/>
        <v>1007889.642</v>
      </c>
      <c r="R44" s="27">
        <v>1861909.43</v>
      </c>
      <c r="S44" s="17">
        <f t="shared" si="45"/>
        <v>855497.57900000003</v>
      </c>
      <c r="T44" s="17">
        <f t="shared" si="45"/>
        <v>1039446</v>
      </c>
      <c r="U44" s="17">
        <f t="shared" si="45"/>
        <v>1671710.8459999999</v>
      </c>
      <c r="V44" s="17">
        <f t="shared" si="45"/>
        <v>612673.74</v>
      </c>
      <c r="W44" s="52">
        <f t="shared" si="45"/>
        <v>1505800.463</v>
      </c>
      <c r="X44" s="17">
        <f t="shared" si="45"/>
        <v>6026671.7149999999</v>
      </c>
      <c r="Y44" s="17">
        <f t="shared" si="45"/>
        <v>6253278.6509999996</v>
      </c>
      <c r="Z44" s="17">
        <f>ROUND(Z42*Z43+Z42,3)-0.01</f>
        <v>5614924.9450000003</v>
      </c>
      <c r="AA44" s="21"/>
      <c r="AB44" s="21"/>
      <c r="AC44" s="21"/>
      <c r="AE44" s="9">
        <f>SUM(C44:Z44)</f>
        <v>37580129.924500003</v>
      </c>
    </row>
    <row r="45" spans="1:33" ht="18.75" x14ac:dyDescent="0.25">
      <c r="A45" s="65" t="s">
        <v>57</v>
      </c>
      <c r="B45" s="66"/>
      <c r="C45" s="34">
        <v>2.7689999999999999E-2</v>
      </c>
      <c r="D45" s="34">
        <v>2.7689999999999999E-2</v>
      </c>
      <c r="E45" s="34">
        <v>2.7689999999999999E-2</v>
      </c>
      <c r="F45" s="34">
        <v>2.7689999999999999E-2</v>
      </c>
      <c r="G45" s="34">
        <v>2.7689999999999999E-2</v>
      </c>
      <c r="H45" s="34">
        <v>2.7689999999999999E-2</v>
      </c>
      <c r="I45" s="34">
        <v>2.7689999999999999E-2</v>
      </c>
      <c r="J45" s="34">
        <v>2.7689999999999999E-2</v>
      </c>
      <c r="K45" s="34">
        <v>2.7689999999999999E-2</v>
      </c>
      <c r="L45" s="34">
        <v>2.7689999999999999E-2</v>
      </c>
      <c r="M45" s="35">
        <v>2.7689999999999999E-2</v>
      </c>
      <c r="N45" s="35">
        <v>2.7689999999999999E-2</v>
      </c>
      <c r="O45" s="35">
        <v>2.7689999999999999E-2</v>
      </c>
      <c r="P45" s="35">
        <v>2.7689999999999999E-2</v>
      </c>
      <c r="Q45" s="35">
        <v>2.7689999999999999E-2</v>
      </c>
      <c r="R45" s="35">
        <v>2.7689999999999999E-2</v>
      </c>
      <c r="S45" s="34">
        <v>2.7689999999999999E-2</v>
      </c>
      <c r="T45" s="34">
        <v>2.7689999999999999E-2</v>
      </c>
      <c r="U45" s="34">
        <v>2.7689999999999999E-2</v>
      </c>
      <c r="V45" s="34">
        <v>2.7689999999999999E-2</v>
      </c>
      <c r="W45" s="53">
        <v>2.7689999999999999E-2</v>
      </c>
      <c r="X45" s="34">
        <v>2.7689999999999999E-2</v>
      </c>
      <c r="Y45" s="34">
        <v>2.7689999999999999E-2</v>
      </c>
      <c r="Z45" s="34">
        <v>2.7689999999999999E-2</v>
      </c>
      <c r="AE45" s="11"/>
    </row>
    <row r="46" spans="1:33" ht="30" customHeight="1" x14ac:dyDescent="0.3">
      <c r="A46" s="65" t="s">
        <v>58</v>
      </c>
      <c r="B46" s="66"/>
      <c r="C46" s="17">
        <v>0</v>
      </c>
      <c r="D46" s="17">
        <v>0</v>
      </c>
      <c r="E46" s="17">
        <v>0</v>
      </c>
      <c r="F46" s="17">
        <v>0</v>
      </c>
      <c r="G46" s="17">
        <v>0</v>
      </c>
      <c r="H46" s="17">
        <v>0</v>
      </c>
      <c r="I46" s="17">
        <v>0</v>
      </c>
      <c r="J46" s="17">
        <v>0</v>
      </c>
      <c r="K46" s="17">
        <v>0</v>
      </c>
      <c r="L46" s="17">
        <v>0</v>
      </c>
      <c r="M46" s="17">
        <v>0</v>
      </c>
      <c r="N46" s="27">
        <v>671050.01580624003</v>
      </c>
      <c r="O46" s="27">
        <f t="shared" ref="O46:Z46" si="46">(O44*O45)+O44</f>
        <v>425573.35151983995</v>
      </c>
      <c r="P46" s="27">
        <f t="shared" si="46"/>
        <v>300761.04332608997</v>
      </c>
      <c r="Q46" s="27">
        <f t="shared" si="46"/>
        <v>1035798.10618698</v>
      </c>
      <c r="R46" s="27">
        <v>1913465.7021166999</v>
      </c>
      <c r="S46" s="17">
        <f t="shared" si="46"/>
        <v>879186.30696250999</v>
      </c>
      <c r="T46" s="17">
        <f t="shared" si="46"/>
        <v>1068228.2597399999</v>
      </c>
      <c r="U46" s="17">
        <f t="shared" si="46"/>
        <v>1718000.5193257399</v>
      </c>
      <c r="V46" s="17">
        <f t="shared" si="46"/>
        <v>629638.67586059996</v>
      </c>
      <c r="W46" s="52">
        <f t="shared" si="46"/>
        <v>1547496.0778204701</v>
      </c>
      <c r="X46" s="17">
        <f t="shared" si="46"/>
        <v>6193550.2547883503</v>
      </c>
      <c r="Y46" s="17">
        <f t="shared" si="46"/>
        <v>6426431.9368461892</v>
      </c>
      <c r="Z46" s="17">
        <f t="shared" si="46"/>
        <v>5770402.21672705</v>
      </c>
    </row>
    <row r="47" spans="1:33" ht="18.75" x14ac:dyDescent="0.25">
      <c r="A47" s="65" t="s">
        <v>59</v>
      </c>
      <c r="B47" s="66"/>
      <c r="C47" s="34">
        <v>4.4699999999999997E-2</v>
      </c>
      <c r="D47" s="34">
        <v>4.4699999999999997E-2</v>
      </c>
      <c r="E47" s="34">
        <v>4.4699999999999997E-2</v>
      </c>
      <c r="F47" s="34">
        <v>4.4699999999999997E-2</v>
      </c>
      <c r="G47" s="34">
        <v>4.4699999999999997E-2</v>
      </c>
      <c r="H47" s="34">
        <v>4.4699999999999997E-2</v>
      </c>
      <c r="I47" s="34">
        <v>4.4699999999999997E-2</v>
      </c>
      <c r="J47" s="34">
        <v>4.4699999999999997E-2</v>
      </c>
      <c r="K47" s="34">
        <v>4.4699999999999997E-2</v>
      </c>
      <c r="L47" s="34">
        <v>4.4699999999999997E-2</v>
      </c>
      <c r="M47" s="35">
        <v>4.4699999999999997E-2</v>
      </c>
      <c r="N47" s="35">
        <v>4.4699999999999997E-2</v>
      </c>
      <c r="O47" s="35">
        <v>4.4699999999999997E-2</v>
      </c>
      <c r="P47" s="35">
        <v>4.4699999999999997E-2</v>
      </c>
      <c r="Q47" s="35">
        <v>4.4699999999999997E-2</v>
      </c>
      <c r="R47" s="35">
        <v>4.4699999999999997E-2</v>
      </c>
      <c r="S47" s="34">
        <v>4.4699999999999997E-2</v>
      </c>
      <c r="T47" s="34">
        <v>4.4699999999999997E-2</v>
      </c>
      <c r="U47" s="34">
        <v>4.4699999999999997E-2</v>
      </c>
      <c r="V47" s="34">
        <v>4.4699999999999997E-2</v>
      </c>
      <c r="W47" s="53">
        <v>4.4699999999999997E-2</v>
      </c>
      <c r="X47" s="34">
        <v>4.4699999999999997E-2</v>
      </c>
      <c r="Y47" s="34">
        <v>4.4699999999999997E-2</v>
      </c>
      <c r="Z47" s="34">
        <v>4.4699999999999997E-2</v>
      </c>
    </row>
    <row r="48" spans="1:33" ht="30" customHeight="1" x14ac:dyDescent="0.3">
      <c r="A48" s="67" t="s">
        <v>60</v>
      </c>
      <c r="B48" s="68"/>
      <c r="C48" s="17">
        <v>0</v>
      </c>
      <c r="D48" s="17">
        <v>0</v>
      </c>
      <c r="E48" s="17">
        <v>0</v>
      </c>
      <c r="F48" s="17">
        <v>0</v>
      </c>
      <c r="G48" s="17">
        <v>0</v>
      </c>
      <c r="H48" s="17">
        <v>0</v>
      </c>
      <c r="I48" s="17">
        <v>0</v>
      </c>
      <c r="J48" s="17">
        <v>0</v>
      </c>
      <c r="K48" s="17">
        <v>0</v>
      </c>
      <c r="L48" s="17">
        <v>0</v>
      </c>
      <c r="M48" s="17">
        <v>0</v>
      </c>
      <c r="N48" s="27">
        <v>701045.961512779</v>
      </c>
      <c r="O48" s="27">
        <f>(O46*O47)+O46+0.01</f>
        <v>444596.4903327768</v>
      </c>
      <c r="P48" s="27">
        <f t="shared" ref="P48:Z48" si="47">(P46*P47)+P46</f>
        <v>314205.06196276622</v>
      </c>
      <c r="Q48" s="27">
        <f>(Q46*Q47)+Q46</f>
        <v>1082098.2815335381</v>
      </c>
      <c r="R48" s="27">
        <v>1998997.6190013164</v>
      </c>
      <c r="S48" s="17">
        <f t="shared" si="47"/>
        <v>918485.93488373421</v>
      </c>
      <c r="T48" s="17">
        <f t="shared" si="47"/>
        <v>1115978.0629503778</v>
      </c>
      <c r="U48" s="17">
        <f t="shared" si="47"/>
        <v>1794795.1425396006</v>
      </c>
      <c r="V48" s="17">
        <f t="shared" si="47"/>
        <v>657783.52467156877</v>
      </c>
      <c r="W48" s="52">
        <f t="shared" si="47"/>
        <v>1616669.152499045</v>
      </c>
      <c r="X48" s="27">
        <f t="shared" si="47"/>
        <v>6470401.9511773894</v>
      </c>
      <c r="Y48" s="27">
        <f t="shared" si="47"/>
        <v>6713693.4444232136</v>
      </c>
      <c r="Z48" s="27">
        <f t="shared" si="47"/>
        <v>6028339.1958147492</v>
      </c>
    </row>
    <row r="49" spans="1:37" ht="18.75" x14ac:dyDescent="0.3">
      <c r="A49" s="69" t="s">
        <v>61</v>
      </c>
      <c r="B49" s="69"/>
      <c r="C49" s="17">
        <v>0</v>
      </c>
      <c r="D49" s="17">
        <v>0</v>
      </c>
      <c r="E49" s="17">
        <v>0</v>
      </c>
      <c r="F49" s="17">
        <v>0</v>
      </c>
      <c r="G49" s="17">
        <v>0</v>
      </c>
      <c r="H49" s="17">
        <v>0</v>
      </c>
      <c r="I49" s="17">
        <v>0</v>
      </c>
      <c r="J49" s="17">
        <v>0</v>
      </c>
      <c r="K49" s="17">
        <v>0</v>
      </c>
      <c r="L49" s="17">
        <v>661237.62</v>
      </c>
      <c r="M49" s="27">
        <v>58149.15</v>
      </c>
      <c r="N49" s="27">
        <v>0</v>
      </c>
      <c r="O49" s="27">
        <v>0</v>
      </c>
      <c r="P49" s="27">
        <v>0</v>
      </c>
      <c r="Q49" s="27">
        <v>0</v>
      </c>
      <c r="R49" s="27">
        <v>0</v>
      </c>
      <c r="S49" s="17">
        <v>0</v>
      </c>
      <c r="T49" s="17">
        <v>0</v>
      </c>
      <c r="U49" s="17">
        <v>0</v>
      </c>
      <c r="V49" s="17">
        <v>0</v>
      </c>
      <c r="W49" s="52">
        <v>0</v>
      </c>
      <c r="X49" s="17">
        <v>0</v>
      </c>
      <c r="Y49" s="17">
        <v>0</v>
      </c>
      <c r="Z49" s="17">
        <v>0</v>
      </c>
    </row>
    <row r="50" spans="1:37" ht="18.75" x14ac:dyDescent="0.25">
      <c r="A50" s="65" t="s">
        <v>70</v>
      </c>
      <c r="B50" s="66"/>
      <c r="C50" s="34">
        <v>0.47208</v>
      </c>
      <c r="D50" s="34">
        <v>0.47208</v>
      </c>
      <c r="E50" s="34">
        <v>0.47208</v>
      </c>
      <c r="F50" s="34">
        <v>0.47208</v>
      </c>
      <c r="G50" s="34">
        <v>0.47208</v>
      </c>
      <c r="H50" s="34">
        <v>0.47208</v>
      </c>
      <c r="I50" s="34">
        <v>0.47208</v>
      </c>
      <c r="J50" s="34">
        <v>0.47208</v>
      </c>
      <c r="K50" s="34">
        <v>0.47208</v>
      </c>
      <c r="L50" s="34">
        <v>0.47208</v>
      </c>
      <c r="M50" s="34">
        <v>0.47208</v>
      </c>
      <c r="N50" s="34">
        <v>0.47208</v>
      </c>
      <c r="O50" s="34">
        <v>0.47208</v>
      </c>
      <c r="P50" s="34">
        <v>0.47208</v>
      </c>
      <c r="Q50" s="34">
        <v>0.47208</v>
      </c>
      <c r="R50" s="34">
        <v>0.47208</v>
      </c>
      <c r="S50" s="34">
        <v>0.47208</v>
      </c>
      <c r="T50" s="34">
        <v>0.47208</v>
      </c>
      <c r="U50" s="34">
        <v>0.47208</v>
      </c>
      <c r="V50" s="34">
        <v>0.47208</v>
      </c>
      <c r="W50" s="53">
        <v>0.47208</v>
      </c>
      <c r="X50" s="34">
        <v>0.47208</v>
      </c>
      <c r="Y50" s="34">
        <v>0.47208</v>
      </c>
      <c r="Z50" s="34">
        <v>0.47208</v>
      </c>
    </row>
    <row r="51" spans="1:37" ht="18.75" x14ac:dyDescent="0.3">
      <c r="A51" s="67" t="s">
        <v>71</v>
      </c>
      <c r="B51" s="68"/>
      <c r="C51" s="17">
        <v>0</v>
      </c>
      <c r="D51" s="17">
        <v>0</v>
      </c>
      <c r="E51" s="17">
        <v>0</v>
      </c>
      <c r="F51" s="17">
        <v>0</v>
      </c>
      <c r="G51" s="17">
        <v>0</v>
      </c>
      <c r="H51" s="17">
        <v>0</v>
      </c>
      <c r="I51" s="17">
        <v>0</v>
      </c>
      <c r="J51" s="17">
        <v>0</v>
      </c>
      <c r="K51" s="17">
        <v>0</v>
      </c>
      <c r="L51" s="17">
        <v>0</v>
      </c>
      <c r="M51" s="17">
        <v>0</v>
      </c>
      <c r="N51" s="27">
        <v>0</v>
      </c>
      <c r="O51" s="27">
        <v>0</v>
      </c>
      <c r="P51" s="27">
        <f t="shared" ref="P51" si="48">(P49*P50)+P49</f>
        <v>0</v>
      </c>
      <c r="Q51" s="27">
        <f>(Q49*Q50)+Q49</f>
        <v>0</v>
      </c>
      <c r="R51" s="27">
        <v>0</v>
      </c>
      <c r="S51" s="17">
        <f>(S48*S50)+S48-0.01</f>
        <v>1352084.7650236476</v>
      </c>
      <c r="T51" s="17">
        <f>(T48*T50)+T48</f>
        <v>1642808.986907992</v>
      </c>
      <c r="U51" s="17">
        <f>(U48*U50)+U48</f>
        <v>2642082.0334296953</v>
      </c>
      <c r="V51" s="17">
        <f>(V48*V50)+V48</f>
        <v>968309.97099852294</v>
      </c>
      <c r="W51" s="52">
        <f t="shared" ref="W51:Z51" si="49">(W48*W50)+W48</f>
        <v>2379866.3260107944</v>
      </c>
      <c r="X51" s="17">
        <f t="shared" si="49"/>
        <v>9524949.3042892106</v>
      </c>
      <c r="Y51" s="17">
        <f t="shared" si="49"/>
        <v>9883093.845666524</v>
      </c>
      <c r="Z51" s="17">
        <f t="shared" si="49"/>
        <v>8874197.5633749757</v>
      </c>
    </row>
    <row r="53" spans="1:37" x14ac:dyDescent="0.25">
      <c r="D53" s="9"/>
    </row>
    <row r="55" spans="1:37" ht="15.75" x14ac:dyDescent="0.25">
      <c r="B55" s="1"/>
      <c r="C55" s="1"/>
      <c r="D55" s="1"/>
      <c r="E55" s="1"/>
      <c r="F55" s="1"/>
      <c r="G55" s="1"/>
    </row>
    <row r="56" spans="1:37" ht="15.75" x14ac:dyDescent="0.25">
      <c r="B56" s="1"/>
      <c r="C56" s="1"/>
      <c r="D56" s="1"/>
      <c r="E56" s="1"/>
      <c r="F56" s="1"/>
      <c r="G56" s="1"/>
      <c r="H56" s="2"/>
      <c r="I56" s="2"/>
      <c r="J56" s="2"/>
      <c r="K56" s="2"/>
      <c r="L56" s="2"/>
      <c r="M56" s="2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62"/>
      <c r="AB56" s="62"/>
      <c r="AC56" s="62"/>
      <c r="AD56" s="62"/>
      <c r="AE56" s="1"/>
      <c r="AF56" s="1"/>
      <c r="AH56" s="1"/>
      <c r="AI56" s="1"/>
    </row>
    <row r="57" spans="1:37" ht="15.75" x14ac:dyDescent="0.25">
      <c r="B57" s="1"/>
      <c r="C57" s="1"/>
      <c r="D57" s="1"/>
      <c r="E57" s="1"/>
      <c r="H57" s="2"/>
      <c r="I57" s="2"/>
      <c r="J57" s="2"/>
      <c r="K57" s="2"/>
      <c r="L57" s="2"/>
      <c r="M57" s="2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62"/>
      <c r="AB57" s="62"/>
      <c r="AC57" s="62"/>
      <c r="AD57" s="62"/>
      <c r="AE57" s="1"/>
      <c r="AF57" s="1"/>
      <c r="AH57" s="1"/>
      <c r="AI57" s="1"/>
    </row>
    <row r="58" spans="1:37" ht="28.5" x14ac:dyDescent="0.45">
      <c r="B58" s="61"/>
      <c r="C58" s="61"/>
      <c r="D58" s="61"/>
      <c r="E58" s="3"/>
      <c r="F58" s="3"/>
      <c r="G58" s="61"/>
      <c r="H58" s="61"/>
      <c r="I58" s="61"/>
      <c r="J58" s="61"/>
      <c r="K58" s="61"/>
      <c r="L58" s="61"/>
      <c r="M58" s="6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62"/>
      <c r="AB58" s="62"/>
      <c r="AC58" s="62"/>
      <c r="AD58" s="62"/>
    </row>
    <row r="59" spans="1:37" ht="28.5" x14ac:dyDescent="0.45">
      <c r="B59" s="61"/>
      <c r="C59" s="61"/>
      <c r="D59" s="61"/>
      <c r="E59" s="3"/>
      <c r="F59" s="3"/>
      <c r="G59" s="61"/>
      <c r="H59" s="61"/>
      <c r="I59" s="61"/>
      <c r="J59" s="61"/>
      <c r="K59" s="61"/>
      <c r="L59" s="61"/>
      <c r="M59" s="6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62"/>
      <c r="AB59" s="62"/>
      <c r="AC59" s="62"/>
      <c r="AD59" s="62"/>
      <c r="AE59" s="1"/>
      <c r="AF59" s="1"/>
    </row>
    <row r="60" spans="1:37" ht="28.5" x14ac:dyDescent="0.45">
      <c r="B60" s="61"/>
      <c r="C60" s="61"/>
      <c r="D60" s="61"/>
      <c r="E60" s="3"/>
      <c r="F60" s="3"/>
      <c r="G60" s="61"/>
      <c r="H60" s="61"/>
      <c r="I60" s="61"/>
      <c r="J60" s="61"/>
      <c r="K60" s="61"/>
      <c r="L60" s="61"/>
      <c r="M60" s="6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62"/>
      <c r="AB60" s="62"/>
      <c r="AC60" s="62"/>
      <c r="AD60" s="62"/>
      <c r="AE60" s="1"/>
      <c r="AF60" s="1"/>
      <c r="AJ60" s="1"/>
      <c r="AK60" s="1"/>
    </row>
    <row r="61" spans="1:37" ht="15.75" x14ac:dyDescent="0.25">
      <c r="H61" s="60"/>
      <c r="I61" s="60"/>
      <c r="J61" s="60"/>
      <c r="K61" s="60"/>
      <c r="L61" s="4"/>
      <c r="M61" s="2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H61" s="1"/>
      <c r="AI61" s="1"/>
    </row>
    <row r="62" spans="1:37" x14ac:dyDescent="0.25">
      <c r="H62" s="5"/>
      <c r="I62" s="5"/>
      <c r="J62" s="5"/>
      <c r="K62" s="5"/>
      <c r="L62" s="5"/>
      <c r="M62" s="5"/>
    </row>
    <row r="63" spans="1:37" x14ac:dyDescent="0.25">
      <c r="H63" s="5"/>
      <c r="I63" s="5"/>
      <c r="J63" s="5"/>
      <c r="K63" s="5"/>
      <c r="L63" s="5"/>
      <c r="M63" s="5"/>
    </row>
    <row r="64" spans="1:37" x14ac:dyDescent="0.25">
      <c r="H64" s="5"/>
      <c r="I64" s="5"/>
      <c r="J64" s="5"/>
      <c r="K64" s="5"/>
      <c r="L64" s="5"/>
      <c r="M64" s="5"/>
    </row>
    <row r="65" spans="8:13" x14ac:dyDescent="0.25">
      <c r="H65" s="5"/>
      <c r="I65" s="5"/>
      <c r="J65" s="5"/>
      <c r="K65" s="5"/>
      <c r="L65" s="5"/>
      <c r="M65" s="5"/>
    </row>
  </sheetData>
  <mergeCells count="119">
    <mergeCell ref="AE12:AE13"/>
    <mergeCell ref="A2:I7"/>
    <mergeCell ref="J2:AC7"/>
    <mergeCell ref="A8:N8"/>
    <mergeCell ref="AA8:AC8"/>
    <mergeCell ref="AA9:AC9"/>
    <mergeCell ref="A10:G10"/>
    <mergeCell ref="AA10:AC10"/>
    <mergeCell ref="A12:A13"/>
    <mergeCell ref="B12:B13"/>
    <mergeCell ref="AA12:AA13"/>
    <mergeCell ref="AB12:AB13"/>
    <mergeCell ref="AC12:AC13"/>
    <mergeCell ref="AE16:AE17"/>
    <mergeCell ref="A14:A15"/>
    <mergeCell ref="B14:B15"/>
    <mergeCell ref="AA14:AA15"/>
    <mergeCell ref="AB14:AB15"/>
    <mergeCell ref="AC14:AC15"/>
    <mergeCell ref="AE14:AE15"/>
    <mergeCell ref="A16:A17"/>
    <mergeCell ref="B16:B17"/>
    <mergeCell ref="AA16:AA17"/>
    <mergeCell ref="AB16:AB17"/>
    <mergeCell ref="AC16:AC17"/>
    <mergeCell ref="AE20:AE21"/>
    <mergeCell ref="A18:A19"/>
    <mergeCell ref="B18:B19"/>
    <mergeCell ref="AA18:AA19"/>
    <mergeCell ref="AB18:AB19"/>
    <mergeCell ref="AC18:AC19"/>
    <mergeCell ref="AE18:AE19"/>
    <mergeCell ref="A20:A21"/>
    <mergeCell ref="B20:B21"/>
    <mergeCell ref="AA20:AA21"/>
    <mergeCell ref="AB20:AB21"/>
    <mergeCell ref="AC20:AC21"/>
    <mergeCell ref="AE24:AE25"/>
    <mergeCell ref="A22:A23"/>
    <mergeCell ref="B22:B23"/>
    <mergeCell ref="AA22:AA23"/>
    <mergeCell ref="AB22:AB23"/>
    <mergeCell ref="AC22:AC23"/>
    <mergeCell ref="AE22:AE23"/>
    <mergeCell ref="A24:A25"/>
    <mergeCell ref="B24:B25"/>
    <mergeCell ref="AA24:AA25"/>
    <mergeCell ref="AB24:AB25"/>
    <mergeCell ref="AC24:AC25"/>
    <mergeCell ref="AE28:AE29"/>
    <mergeCell ref="A26:A27"/>
    <mergeCell ref="B26:B27"/>
    <mergeCell ref="AA26:AA27"/>
    <mergeCell ref="AB26:AB27"/>
    <mergeCell ref="AC26:AC27"/>
    <mergeCell ref="AE26:AE27"/>
    <mergeCell ref="A28:A29"/>
    <mergeCell ref="B28:B29"/>
    <mergeCell ref="AA28:AA29"/>
    <mergeCell ref="AB28:AB29"/>
    <mergeCell ref="AC28:AC29"/>
    <mergeCell ref="AE32:AE33"/>
    <mergeCell ref="A30:A31"/>
    <mergeCell ref="B30:B31"/>
    <mergeCell ref="AA30:AA31"/>
    <mergeCell ref="AB30:AB31"/>
    <mergeCell ref="AC30:AC31"/>
    <mergeCell ref="AE30:AE31"/>
    <mergeCell ref="A32:A33"/>
    <mergeCell ref="B32:B33"/>
    <mergeCell ref="AA32:AA33"/>
    <mergeCell ref="AB32:AB33"/>
    <mergeCell ref="AC32:AC33"/>
    <mergeCell ref="A42:B42"/>
    <mergeCell ref="A43:B43"/>
    <mergeCell ref="A44:B44"/>
    <mergeCell ref="AA56:AD56"/>
    <mergeCell ref="AA57:AD57"/>
    <mergeCell ref="A45:B45"/>
    <mergeCell ref="A46:B46"/>
    <mergeCell ref="A47:B47"/>
    <mergeCell ref="A48:B48"/>
    <mergeCell ref="A49:B49"/>
    <mergeCell ref="A50:B50"/>
    <mergeCell ref="A51:B51"/>
    <mergeCell ref="H61:K61"/>
    <mergeCell ref="B59:D59"/>
    <mergeCell ref="G59:M59"/>
    <mergeCell ref="AA59:AD59"/>
    <mergeCell ref="B60:D60"/>
    <mergeCell ref="G60:M60"/>
    <mergeCell ref="AA60:AD60"/>
    <mergeCell ref="B58:D58"/>
    <mergeCell ref="G58:M58"/>
    <mergeCell ref="AA58:AD58"/>
    <mergeCell ref="AE34:AE35"/>
    <mergeCell ref="AE36:AE37"/>
    <mergeCell ref="AE38:AE39"/>
    <mergeCell ref="AE40:AE41"/>
    <mergeCell ref="A40:A41"/>
    <mergeCell ref="B40:B41"/>
    <mergeCell ref="AA40:AA41"/>
    <mergeCell ref="AB40:AB41"/>
    <mergeCell ref="AC40:AC41"/>
    <mergeCell ref="A38:A39"/>
    <mergeCell ref="B38:B39"/>
    <mergeCell ref="AA38:AA39"/>
    <mergeCell ref="AB38:AB39"/>
    <mergeCell ref="AC38:AC39"/>
    <mergeCell ref="A36:A37"/>
    <mergeCell ref="B36:B37"/>
    <mergeCell ref="AA36:AA37"/>
    <mergeCell ref="AB36:AB37"/>
    <mergeCell ref="AC36:AC37"/>
    <mergeCell ref="A34:A35"/>
    <mergeCell ref="B34:B35"/>
    <mergeCell ref="AA34:AA35"/>
    <mergeCell ref="AB34:AB35"/>
    <mergeCell ref="AC34:AC35"/>
  </mergeCells>
  <printOptions horizontalCentered="1" verticalCentered="1"/>
  <pageMargins left="0.19685039370078741" right="0.19685039370078741" top="0.59055118110236227" bottom="0.55118110236220474" header="0.51181102362204722" footer="0.51181102362204722"/>
  <pageSetup paperSize="8" firstPageNumber="0" fitToHeight="0" orientation="landscape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CRONOGRAMA</vt:lpstr>
      <vt:lpstr>CRONOGRAMA!Area_de_impressao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Alexandre Pio dos Santos</dc:creator>
  <cp:lastModifiedBy>Jessica Helena Bicudo Batistela</cp:lastModifiedBy>
  <cp:lastPrinted>2022-06-27T12:35:29Z</cp:lastPrinted>
  <dcterms:created xsi:type="dcterms:W3CDTF">2020-11-25T10:47:14Z</dcterms:created>
  <dcterms:modified xsi:type="dcterms:W3CDTF">2022-09-22T14:12:05Z</dcterms:modified>
</cp:coreProperties>
</file>