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ires.santos\Downloads\"/>
    </mc:Choice>
  </mc:AlternateContent>
  <xr:revisionPtr revIDLastSave="0" documentId="13_ncr:1_{DF7A62D8-763B-4140-AA35-A3BF865D0E93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CRONOGRAMA!$A$1:$AC$53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4" i="2" l="1"/>
  <c r="AA26" i="2"/>
  <c r="AA22" i="2"/>
  <c r="W44" i="2" l="1"/>
  <c r="W46" i="2" s="1"/>
  <c r="W48" i="2" s="1"/>
  <c r="W51" i="2" s="1"/>
  <c r="W42" i="2"/>
  <c r="W40" i="2"/>
  <c r="W38" i="2"/>
  <c r="W36" i="2"/>
  <c r="W34" i="2"/>
  <c r="W32" i="2"/>
  <c r="W30" i="2"/>
  <c r="W28" i="2"/>
  <c r="W24" i="2"/>
  <c r="W22" i="2"/>
  <c r="W20" i="2"/>
  <c r="W18" i="2"/>
  <c r="W16" i="2"/>
  <c r="W14" i="2"/>
  <c r="W12" i="2"/>
  <c r="AF41" i="2" l="1"/>
  <c r="Q51" i="2"/>
  <c r="P51" i="2"/>
  <c r="Y29" i="2"/>
  <c r="AF35" i="2"/>
  <c r="S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2" i="2"/>
  <c r="AF39" i="2"/>
  <c r="AA40" i="2"/>
  <c r="AC40" i="2" s="1"/>
  <c r="AA38" i="2"/>
  <c r="AC38" i="2" s="1"/>
  <c r="AA36" i="2"/>
  <c r="AC36" i="2" s="1"/>
  <c r="AA34" i="2"/>
  <c r="AC34" i="2" s="1"/>
  <c r="X38" i="2" l="1"/>
  <c r="Z42" i="2"/>
  <c r="Z44" i="2" s="1"/>
  <c r="V42" i="2"/>
  <c r="S36" i="2"/>
  <c r="Y38" i="2"/>
  <c r="X36" i="2"/>
  <c r="X40" i="2"/>
  <c r="Y40" i="2"/>
  <c r="T40" i="2"/>
  <c r="Y36" i="2"/>
  <c r="V36" i="2"/>
  <c r="V38" i="2"/>
  <c r="V40" i="2"/>
  <c r="U36" i="2"/>
  <c r="U38" i="2"/>
  <c r="U40" i="2"/>
  <c r="T36" i="2"/>
  <c r="T38" i="2"/>
  <c r="S40" i="2"/>
  <c r="S38" i="2"/>
  <c r="Z36" i="2"/>
  <c r="Z38" i="2"/>
  <c r="Z40" i="2"/>
  <c r="AF37" i="2"/>
  <c r="AG37" i="2" s="1"/>
  <c r="T42" i="2"/>
  <c r="AG39" i="2"/>
  <c r="Y34" i="2"/>
  <c r="AG41" i="2"/>
  <c r="AG35" i="2"/>
  <c r="T34" i="2"/>
  <c r="S34" i="2"/>
  <c r="X34" i="2"/>
  <c r="V34" i="2"/>
  <c r="U34" i="2"/>
  <c r="Z34" i="2"/>
  <c r="Y42" i="2" l="1"/>
  <c r="AF33" i="2" l="1"/>
  <c r="M44" i="2"/>
  <c r="X42" i="2" l="1"/>
  <c r="Z46" i="2" l="1"/>
  <c r="Z48" i="2" s="1"/>
  <c r="Z51" i="2" s="1"/>
  <c r="X44" i="2"/>
  <c r="X46" i="2" s="1"/>
  <c r="X48" i="2" s="1"/>
  <c r="X51" i="2" s="1"/>
  <c r="V44" i="2"/>
  <c r="V46" i="2" s="1"/>
  <c r="V48" i="2" s="1"/>
  <c r="V51" i="2" s="1"/>
  <c r="T44" i="2"/>
  <c r="T46" i="2" s="1"/>
  <c r="T48" i="2" s="1"/>
  <c r="T51" i="2" s="1"/>
  <c r="S44" i="2"/>
  <c r="S46" i="2" s="1"/>
  <c r="S48" i="2" s="1"/>
  <c r="S51" i="2" s="1"/>
  <c r="P44" i="2"/>
  <c r="P46" i="2" s="1"/>
  <c r="P48" i="2" s="1"/>
  <c r="L44" i="2"/>
  <c r="K44" i="2"/>
  <c r="J44" i="2"/>
  <c r="I44" i="2"/>
  <c r="G44" i="2"/>
  <c r="F44" i="2"/>
  <c r="E44" i="2"/>
  <c r="D44" i="2"/>
  <c r="Y44" i="2"/>
  <c r="Y46" i="2" s="1"/>
  <c r="Y48" i="2" s="1"/>
  <c r="Y51" i="2" s="1"/>
  <c r="AA32" i="2"/>
  <c r="AF31" i="2"/>
  <c r="AG31" i="2" s="1"/>
  <c r="AA30" i="2"/>
  <c r="Y30" i="2" s="1"/>
  <c r="AF29" i="2"/>
  <c r="AG29" i="2" s="1"/>
  <c r="AA28" i="2"/>
  <c r="AC28" i="2" s="1"/>
  <c r="AF27" i="2"/>
  <c r="AG27" i="2" s="1"/>
  <c r="Y26" i="2"/>
  <c r="AF25" i="2"/>
  <c r="O24" i="2"/>
  <c r="Y22" i="2"/>
  <c r="AA20" i="2"/>
  <c r="O20" i="2" s="1"/>
  <c r="AA18" i="2"/>
  <c r="L18" i="2" s="1"/>
  <c r="AA16" i="2"/>
  <c r="Y16" i="2" s="1"/>
  <c r="AF15" i="2"/>
  <c r="AA14" i="2"/>
  <c r="Z14" i="2" s="1"/>
  <c r="AF13" i="2"/>
  <c r="AA12" i="2"/>
  <c r="P12" i="2" l="1"/>
  <c r="AA42" i="2"/>
  <c r="L38" i="2"/>
  <c r="K40" i="2"/>
  <c r="C40" i="2"/>
  <c r="K38" i="2"/>
  <c r="C38" i="2"/>
  <c r="K36" i="2"/>
  <c r="C36" i="2"/>
  <c r="J40" i="2"/>
  <c r="J38" i="2"/>
  <c r="J36" i="2"/>
  <c r="M40" i="2"/>
  <c r="M38" i="2"/>
  <c r="E38" i="2"/>
  <c r="L40" i="2"/>
  <c r="L36" i="2"/>
  <c r="D38" i="2"/>
  <c r="Q40" i="2"/>
  <c r="I40" i="2"/>
  <c r="Q38" i="2"/>
  <c r="I38" i="2"/>
  <c r="Q36" i="2"/>
  <c r="I36" i="2"/>
  <c r="N38" i="2"/>
  <c r="F36" i="2"/>
  <c r="E40" i="2"/>
  <c r="E36" i="2"/>
  <c r="P40" i="2"/>
  <c r="H40" i="2"/>
  <c r="P38" i="2"/>
  <c r="H38" i="2"/>
  <c r="P36" i="2"/>
  <c r="H36" i="2"/>
  <c r="O40" i="2"/>
  <c r="G40" i="2"/>
  <c r="O38" i="2"/>
  <c r="G38" i="2"/>
  <c r="O36" i="2"/>
  <c r="G36" i="2"/>
  <c r="N40" i="2"/>
  <c r="F40" i="2"/>
  <c r="F38" i="2"/>
  <c r="N36" i="2"/>
  <c r="M36" i="2"/>
  <c r="D40" i="2"/>
  <c r="D36" i="2"/>
  <c r="U42" i="2"/>
  <c r="U44" i="2" s="1"/>
  <c r="U46" i="2" s="1"/>
  <c r="U48" i="2" s="1"/>
  <c r="U51" i="2" s="1"/>
  <c r="V28" i="2"/>
  <c r="AG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G15" i="2"/>
  <c r="S14" i="2"/>
  <c r="G28" i="2"/>
  <c r="C14" i="2"/>
  <c r="V14" i="2"/>
  <c r="K28" i="2"/>
  <c r="Z30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Z22" i="2"/>
  <c r="C22" i="2"/>
  <c r="J22" i="2"/>
  <c r="T22" i="2"/>
  <c r="I22" i="2"/>
  <c r="AC22" i="2"/>
  <c r="C18" i="2"/>
  <c r="P18" i="2"/>
  <c r="S18" i="2"/>
  <c r="G18" i="2"/>
  <c r="F16" i="2"/>
  <c r="G16" i="2"/>
  <c r="Z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Z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G13" i="2"/>
  <c r="D16" i="2"/>
  <c r="L16" i="2"/>
  <c r="K18" i="2"/>
  <c r="G22" i="2"/>
  <c r="P22" i="2"/>
  <c r="X22" i="2"/>
  <c r="O28" i="2"/>
  <c r="C30" i="2"/>
  <c r="M30" i="2"/>
  <c r="O32" i="2"/>
  <c r="AC12" i="2"/>
  <c r="E16" i="2"/>
  <c r="M16" i="2"/>
  <c r="K20" i="2"/>
  <c r="H22" i="2"/>
  <c r="Q22" i="2"/>
  <c r="D30" i="2"/>
  <c r="N30" i="2"/>
  <c r="S32" i="2"/>
  <c r="K24" i="2"/>
  <c r="Q44" i="2"/>
  <c r="Q46" i="2" s="1"/>
  <c r="Q48" i="2" s="1"/>
  <c r="AF19" i="2"/>
  <c r="AG19" i="2" s="1"/>
  <c r="Q18" i="2"/>
  <c r="Y20" i="2"/>
  <c r="Q20" i="2"/>
  <c r="M20" i="2"/>
  <c r="I20" i="2"/>
  <c r="E20" i="2"/>
  <c r="AC20" i="2"/>
  <c r="X20" i="2"/>
  <c r="T20" i="2"/>
  <c r="L20" i="2"/>
  <c r="H20" i="2"/>
  <c r="P20" i="2"/>
  <c r="D20" i="2"/>
  <c r="Z20" i="2"/>
  <c r="V20" i="2"/>
  <c r="N20" i="2"/>
  <c r="J20" i="2"/>
  <c r="F20" i="2"/>
  <c r="Y24" i="2"/>
  <c r="U24" i="2"/>
  <c r="Q24" i="2"/>
  <c r="M24" i="2"/>
  <c r="I24" i="2"/>
  <c r="E24" i="2"/>
  <c r="AG25" i="2"/>
  <c r="X24" i="2"/>
  <c r="P24" i="2"/>
  <c r="H24" i="2"/>
  <c r="AC24" i="2"/>
  <c r="T24" i="2"/>
  <c r="L24" i="2"/>
  <c r="D24" i="2"/>
  <c r="Z24" i="2"/>
  <c r="V24" i="2"/>
  <c r="N24" i="2"/>
  <c r="J24" i="2"/>
  <c r="F24" i="2"/>
  <c r="Y12" i="2"/>
  <c r="U12" i="2"/>
  <c r="Q12" i="2"/>
  <c r="M12" i="2"/>
  <c r="I12" i="2"/>
  <c r="E12" i="2"/>
  <c r="Z12" i="2"/>
  <c r="V12" i="2"/>
  <c r="N12" i="2"/>
  <c r="J12" i="2"/>
  <c r="F12" i="2"/>
  <c r="AC14" i="2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C18" i="2"/>
  <c r="T18" i="2"/>
  <c r="Z18" i="2"/>
  <c r="V18" i="2"/>
  <c r="N18" i="2"/>
  <c r="J18" i="2"/>
  <c r="F18" i="2"/>
  <c r="C20" i="2"/>
  <c r="S20" i="2"/>
  <c r="U20" i="2"/>
  <c r="AF21" i="2"/>
  <c r="AG21" i="2" s="1"/>
  <c r="C24" i="2"/>
  <c r="S24" i="2"/>
  <c r="AF17" i="2"/>
  <c r="AG17" i="2" s="1"/>
  <c r="O16" i="2"/>
  <c r="O44" i="2"/>
  <c r="O46" i="2" s="1"/>
  <c r="O48" i="2" s="1"/>
  <c r="G20" i="2"/>
  <c r="G24" i="2"/>
  <c r="P16" i="2"/>
  <c r="T16" i="2"/>
  <c r="X16" i="2"/>
  <c r="AC16" i="2"/>
  <c r="Z26" i="2"/>
  <c r="AF26" i="2" s="1"/>
  <c r="E28" i="2"/>
  <c r="I28" i="2"/>
  <c r="M28" i="2"/>
  <c r="Q28" i="2"/>
  <c r="U28" i="2"/>
  <c r="Y28" i="2"/>
  <c r="H30" i="2"/>
  <c r="L30" i="2"/>
  <c r="P30" i="2"/>
  <c r="T30" i="2"/>
  <c r="X30" i="2"/>
  <c r="AC30" i="2"/>
  <c r="F32" i="2"/>
  <c r="J32" i="2"/>
  <c r="N32" i="2"/>
  <c r="V32" i="2"/>
  <c r="Z32" i="2"/>
  <c r="C44" i="2"/>
  <c r="AC26" i="2"/>
  <c r="H32" i="2"/>
  <c r="P32" i="2"/>
  <c r="D32" i="2"/>
  <c r="L32" i="2"/>
  <c r="T32" i="2"/>
  <c r="X32" i="2"/>
  <c r="AC32" i="2"/>
  <c r="U18" i="2"/>
  <c r="D28" i="2"/>
  <c r="H28" i="2"/>
  <c r="L28" i="2"/>
  <c r="P28" i="2"/>
  <c r="T28" i="2"/>
  <c r="X28" i="2"/>
  <c r="E32" i="2"/>
  <c r="I32" i="2"/>
  <c r="M32" i="2"/>
  <c r="Q32" i="2"/>
  <c r="U32" i="2"/>
  <c r="AC42" i="2" l="1"/>
  <c r="AF40" i="2"/>
  <c r="AF38" i="2"/>
  <c r="AF34" i="2"/>
  <c r="AF36" i="2"/>
  <c r="AF28" i="2"/>
  <c r="AF16" i="2"/>
  <c r="AF12" i="2"/>
  <c r="AF32" i="2"/>
  <c r="AF30" i="2"/>
  <c r="AF14" i="2"/>
  <c r="AF18" i="2"/>
  <c r="AF24" i="2"/>
  <c r="AF20" i="2"/>
  <c r="AE44" i="2" l="1"/>
  <c r="AF23" i="2"/>
  <c r="AG23" i="2" s="1"/>
  <c r="M22" i="2"/>
  <c r="AF22" i="2" s="1"/>
  <c r="AE43" i="2" l="1"/>
</calcChain>
</file>

<file path=xl/sharedStrings.xml><?xml version="1.0" encoding="utf-8"?>
<sst xmlns="http://schemas.openxmlformats.org/spreadsheetml/2006/main" count="75" uniqueCount="73">
  <si>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</si>
  <si>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</si>
  <si>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</si>
  <si>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</si>
  <si>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</si>
  <si>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</si>
  <si>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</si>
  <si>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</si>
  <si>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</si>
  <si>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</si>
  <si>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</si>
  <si>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</si>
  <si>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</si>
  <si>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</si>
  <si>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</si>
  <si>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</si>
  <si>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</si>
  <si>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</si>
  <si>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</si>
  <si>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</si>
  <si>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</si>
  <si>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</si>
  <si>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</si>
  <si>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</si>
  <si>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</si>
  <si>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</si>
  <si>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</si>
  <si>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</si>
  <si>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</si>
  <si>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</si>
  <si>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</si>
  <si>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</si>
  <si>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</si>
  <si>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</si>
  <si>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</si>
  <si>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</si>
  <si>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</si>
  <si>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</si>
  <si>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</si>
  <si>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</si>
  <si>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</si>
  <si>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</si>
  <si>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</si>
  <si>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</si>
  <si>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</si>
  <si>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</si>
  <si>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</si>
  <si>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</si>
  <si>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</si>
  <si>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</si>
  <si>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</si>
  <si>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</si>
  <si>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</si>
  <si>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</si>
  <si>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</si>
  <si>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</si>
  <si>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</si>
  <si>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</si>
  <si>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</si>
  <si>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</si>
  <si>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</si>
  <si>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1.6. ADT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</si>
  <si>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</si>
  <si>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</si>
  <si>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</si>
  <si>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</si>
  <si>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1.7. ADT</t>
  </si>
  <si>
    <t>1.3. ADT</t>
  </si>
  <si>
    <t>1.1. ADT</t>
  </si>
  <si>
    <t>3° REAJUSTE</t>
  </si>
  <si>
    <t>TOTAL MENSAL (C/ 3° REAJ.)</t>
  </si>
  <si>
    <t>Secretaria de Administração - UEP</t>
  </si>
  <si>
    <t>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</si>
</sst>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1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89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4" fillId="2" borderId="8" xfId="0" applyNumberFormat="1" applyFont="1" applyFill="1" applyBorder="1" applyAlignment="1">
      <alignment vertical="center"/>
    </xf>
    <xf numFmtId="165" fontId="16" fillId="0" borderId="10" xfId="1" applyFont="1" applyBorder="1" applyAlignment="1" applyProtection="1">
      <alignment horizontal="center" vertical="center"/>
    </xf>
    <xf numFmtId="17" fontId="3" fillId="0" borderId="6" xfId="0" applyNumberFormat="1" applyFont="1" applyFill="1" applyBorder="1" applyAlignment="1">
      <alignment horizontal="center" vertical="center" wrapText="1"/>
    </xf>
    <xf numFmtId="17" fontId="3" fillId="5" borderId="6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165" fontId="13" fillId="5" borderId="10" xfId="1" applyFont="1" applyFill="1" applyBorder="1" applyAlignment="1" applyProtection="1">
      <alignment horizontal="center" vertical="center"/>
    </xf>
    <xf numFmtId="167" fontId="15" fillId="5" borderId="15" xfId="0" applyNumberFormat="1" applyFont="1" applyFill="1" applyBorder="1" applyAlignment="1">
      <alignment vertical="center"/>
    </xf>
    <xf numFmtId="165" fontId="14" fillId="5" borderId="8" xfId="0" applyNumberFormat="1" applyFont="1" applyFill="1" applyBorder="1" applyAlignment="1">
      <alignment vertical="center"/>
    </xf>
    <xf numFmtId="10" fontId="14" fillId="5" borderId="8" xfId="0" applyNumberFormat="1" applyFont="1" applyFill="1" applyBorder="1" applyAlignment="1">
      <alignment horizontal="center" vertical="center"/>
    </xf>
    <xf numFmtId="165" fontId="14" fillId="5" borderId="8" xfId="1" applyFont="1" applyFill="1" applyBorder="1" applyAlignment="1">
      <alignment horizontal="center"/>
    </xf>
    <xf numFmtId="168" fontId="14" fillId="5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13" fillId="2" borderId="8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8</xdr:col>
      <xdr:colOff>72887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K65"/>
  <sheetViews>
    <sheetView tabSelected="1" view="pageBreakPreview" topLeftCell="X40" zoomScale="80" zoomScaleNormal="40" zoomScaleSheetLayoutView="80" zoomScalePageLayoutView="120" workbookViewId="0">
      <selection activeCell="AF10" sqref="AF10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customWidth="1"/>
    <col min="5" max="5" width="19.5703125" customWidth="1"/>
    <col min="6" max="6" width="23.7109375" customWidth="1"/>
    <col min="7" max="7" width="22" customWidth="1"/>
    <col min="8" max="8" width="23.85546875" customWidth="1"/>
    <col min="9" max="9" width="29.42578125" customWidth="1"/>
    <col min="10" max="11" width="22" customWidth="1"/>
    <col min="12" max="12" width="23.140625" customWidth="1"/>
    <col min="13" max="14" width="23.42578125" customWidth="1"/>
    <col min="15" max="15" width="20.85546875" customWidth="1"/>
    <col min="16" max="16" width="21" customWidth="1"/>
    <col min="17" max="17" width="21.140625" customWidth="1"/>
    <col min="18" max="19" width="23.42578125" customWidth="1"/>
    <col min="20" max="20" width="24.7109375" customWidth="1"/>
    <col min="21" max="21" width="23.42578125" customWidth="1"/>
    <col min="22" max="23" width="22" customWidth="1"/>
    <col min="24" max="25" width="22" bestFit="1" customWidth="1"/>
    <col min="26" max="26" width="23.28515625" bestFit="1" customWidth="1"/>
    <col min="27" max="27" width="25" customWidth="1"/>
    <col min="28" max="28" width="9.7109375" bestFit="1" customWidth="1"/>
    <col min="29" max="29" width="31.85546875" bestFit="1" customWidth="1"/>
    <col min="30" max="30" width="2.28515625" customWidth="1"/>
    <col min="31" max="31" width="20.140625" bestFit="1" customWidth="1"/>
    <col min="32" max="32" width="18.140625" customWidth="1"/>
    <col min="33" max="33" width="19.42578125" style="41" bestFit="1" customWidth="1"/>
    <col min="34" max="34" width="18.7109375" customWidth="1"/>
    <col min="35" max="56" width="8.7109375" customWidth="1"/>
    <col min="57" max="57" width="16.42578125" bestFit="1" customWidth="1"/>
    <col min="58" max="1023" width="8.7109375" customWidth="1"/>
  </cols>
  <sheetData>
    <row r="2" spans="1:63" ht="15" customHeight="1" x14ac:dyDescent="0.25">
      <c r="A2" s="70"/>
      <c r="B2" s="71"/>
      <c r="C2" s="71"/>
      <c r="D2" s="71"/>
      <c r="E2" s="71"/>
      <c r="F2" s="71"/>
      <c r="G2" s="71"/>
      <c r="H2" s="71"/>
      <c r="I2" s="71"/>
      <c r="J2" s="76" t="s">
        <v>71</v>
      </c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7"/>
    </row>
    <row r="3" spans="1:63" x14ac:dyDescent="0.25">
      <c r="A3" s="72"/>
      <c r="B3" s="73"/>
      <c r="C3" s="73"/>
      <c r="D3" s="73"/>
      <c r="E3" s="73"/>
      <c r="F3" s="73"/>
      <c r="G3" s="73"/>
      <c r="H3" s="73"/>
      <c r="I3" s="73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63" x14ac:dyDescent="0.25">
      <c r="A4" s="72"/>
      <c r="B4" s="73"/>
      <c r="C4" s="73"/>
      <c r="D4" s="73"/>
      <c r="E4" s="73"/>
      <c r="F4" s="73"/>
      <c r="G4" s="73"/>
      <c r="H4" s="73"/>
      <c r="I4" s="7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9"/>
    </row>
    <row r="5" spans="1:63" x14ac:dyDescent="0.25">
      <c r="A5" s="72"/>
      <c r="B5" s="73"/>
      <c r="C5" s="73"/>
      <c r="D5" s="73"/>
      <c r="E5" s="73"/>
      <c r="F5" s="73"/>
      <c r="G5" s="73"/>
      <c r="H5" s="73"/>
      <c r="I5" s="73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9"/>
    </row>
    <row r="6" spans="1:63" x14ac:dyDescent="0.25">
      <c r="A6" s="72"/>
      <c r="B6" s="73"/>
      <c r="C6" s="73"/>
      <c r="D6" s="73"/>
      <c r="E6" s="73"/>
      <c r="F6" s="73"/>
      <c r="G6" s="73"/>
      <c r="H6" s="73"/>
      <c r="I6" s="73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9"/>
    </row>
    <row r="7" spans="1:63" x14ac:dyDescent="0.25">
      <c r="A7" s="74"/>
      <c r="B7" s="75"/>
      <c r="C7" s="75"/>
      <c r="D7" s="75"/>
      <c r="E7" s="75"/>
      <c r="F7" s="75"/>
      <c r="G7" s="75"/>
      <c r="H7" s="75"/>
      <c r="I7" s="75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1"/>
    </row>
    <row r="8" spans="1:63" ht="33.75" x14ac:dyDescent="0.25">
      <c r="A8" s="82" t="s">
        <v>20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83" t="s">
        <v>72</v>
      </c>
      <c r="AB8" s="83"/>
      <c r="AC8" s="83"/>
    </row>
    <row r="9" spans="1:63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19"/>
      <c r="AA9" s="84">
        <v>44834</v>
      </c>
      <c r="AB9" s="84"/>
      <c r="AC9" s="84"/>
    </row>
    <row r="10" spans="1:63" ht="51.75" customHeight="1" x14ac:dyDescent="0.25">
      <c r="A10" s="85" t="s">
        <v>42</v>
      </c>
      <c r="B10" s="86"/>
      <c r="C10" s="86"/>
      <c r="D10" s="86"/>
      <c r="E10" s="86"/>
      <c r="F10" s="86"/>
      <c r="G10" s="87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44">
        <v>44774</v>
      </c>
      <c r="X10" s="45">
        <v>44805</v>
      </c>
      <c r="Y10" s="29">
        <v>44835</v>
      </c>
      <c r="Z10" s="29">
        <v>44866</v>
      </c>
      <c r="AA10" s="88" t="s">
        <v>55</v>
      </c>
      <c r="AB10" s="88"/>
      <c r="AC10" s="88"/>
      <c r="AF10" s="10"/>
    </row>
    <row r="11" spans="1:63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46" t="s">
        <v>52</v>
      </c>
      <c r="Y11" s="7" t="s">
        <v>53</v>
      </c>
      <c r="Z11" s="7" t="s">
        <v>54</v>
      </c>
      <c r="AA11" s="8" t="s">
        <v>14</v>
      </c>
      <c r="AB11" s="8" t="s">
        <v>15</v>
      </c>
      <c r="AC11" s="8" t="s">
        <v>16</v>
      </c>
      <c r="AF11" s="11"/>
    </row>
    <row r="12" spans="1:63" ht="18.75" x14ac:dyDescent="0.25">
      <c r="A12" s="54" t="s">
        <v>23</v>
      </c>
      <c r="B12" s="69" t="s">
        <v>24</v>
      </c>
      <c r="C12" s="30">
        <f>C13/$AA$12</f>
        <v>0</v>
      </c>
      <c r="D12" s="30">
        <f t="shared" ref="D12:Z12" si="0">D13/$AA$12</f>
        <v>0</v>
      </c>
      <c r="E12" s="30">
        <f t="shared" si="0"/>
        <v>0.17837014803300918</v>
      </c>
      <c r="F12" s="30">
        <f t="shared" si="0"/>
        <v>0.15288869831400786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0.16939317781628982</v>
      </c>
      <c r="O12" s="36">
        <f t="shared" si="0"/>
        <v>0</v>
      </c>
      <c r="P12" s="36">
        <f t="shared" si="0"/>
        <v>5.0962899438002619E-2</v>
      </c>
      <c r="Q12" s="36">
        <f t="shared" si="0"/>
        <v>0</v>
      </c>
      <c r="R12" s="36">
        <v>0</v>
      </c>
      <c r="S12" s="36">
        <f t="shared" si="0"/>
        <v>0</v>
      </c>
      <c r="T12" s="36">
        <f t="shared" si="0"/>
        <v>0</v>
      </c>
      <c r="U12" s="36">
        <f t="shared" si="0"/>
        <v>0</v>
      </c>
      <c r="V12" s="36">
        <f t="shared" si="0"/>
        <v>0</v>
      </c>
      <c r="W12" s="36">
        <f t="shared" si="0"/>
        <v>0</v>
      </c>
      <c r="X12" s="36">
        <f t="shared" si="0"/>
        <v>0</v>
      </c>
      <c r="Y12" s="30">
        <f t="shared" si="0"/>
        <v>0.20974324005089939</v>
      </c>
      <c r="Z12" s="30">
        <f t="shared" si="0"/>
        <v>0.23864183634779124</v>
      </c>
      <c r="AA12" s="56">
        <f>AE12/1.35</f>
        <v>100747.79999999999</v>
      </c>
      <c r="AB12" s="57">
        <v>0.35</v>
      </c>
      <c r="AC12" s="56">
        <f>AA12*AB12+AA12</f>
        <v>136009.52999999997</v>
      </c>
      <c r="AE12" s="53">
        <v>136009.53</v>
      </c>
      <c r="AF12" s="10">
        <f>SUM(C12:Z12)</f>
        <v>1</v>
      </c>
      <c r="AH12" s="22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</row>
    <row r="13" spans="1:63" ht="30" customHeight="1" x14ac:dyDescent="0.25">
      <c r="A13" s="54"/>
      <c r="B13" s="69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47">
        <v>0</v>
      </c>
      <c r="Y13" s="12">
        <v>21131.17</v>
      </c>
      <c r="Z13" s="12">
        <v>24042.639999999999</v>
      </c>
      <c r="AA13" s="56"/>
      <c r="AB13" s="57"/>
      <c r="AC13" s="56"/>
      <c r="AE13" s="53"/>
      <c r="AF13" s="22">
        <f t="shared" ref="AF13:AF33" si="1">SUM(C13:Z13)</f>
        <v>100747.8</v>
      </c>
      <c r="AG13" s="41">
        <f>AA12-AF13</f>
        <v>0</v>
      </c>
      <c r="AH13" s="11"/>
    </row>
    <row r="14" spans="1:63" ht="18.75" x14ac:dyDescent="0.25">
      <c r="A14" s="54" t="s">
        <v>25</v>
      </c>
      <c r="B14" s="69" t="s">
        <v>26</v>
      </c>
      <c r="C14" s="30">
        <f>C15/$AA$14</f>
        <v>3.7293630608605743E-2</v>
      </c>
      <c r="D14" s="30">
        <f t="shared" ref="D14:Z14" si="2">D15/$AA$14</f>
        <v>3.1811947864726256E-2</v>
      </c>
      <c r="E14" s="30">
        <f t="shared" si="2"/>
        <v>6.0751410525296062E-2</v>
      </c>
      <c r="F14" s="30">
        <f t="shared" si="2"/>
        <v>0.52580165159057046</v>
      </c>
      <c r="G14" s="30">
        <f t="shared" si="2"/>
        <v>6.0305224257905854E-2</v>
      </c>
      <c r="H14" s="30">
        <f t="shared" si="2"/>
        <v>1.4362426020782221E-2</v>
      </c>
      <c r="I14" s="30">
        <f t="shared" si="2"/>
        <v>1.4362426020782221E-2</v>
      </c>
      <c r="J14" s="30">
        <f t="shared" si="2"/>
        <v>1.4362426020782221E-2</v>
      </c>
      <c r="K14" s="30">
        <f t="shared" si="2"/>
        <v>1.4362426020782221E-2</v>
      </c>
      <c r="L14" s="30">
        <f t="shared" si="2"/>
        <v>1.4362426020782221E-2</v>
      </c>
      <c r="M14" s="30">
        <f t="shared" si="2"/>
        <v>1.4362426020782221E-2</v>
      </c>
      <c r="N14" s="36">
        <f t="shared" si="2"/>
        <v>1.4362426020782221E-2</v>
      </c>
      <c r="O14" s="36">
        <f t="shared" si="2"/>
        <v>1.4362426020782221E-2</v>
      </c>
      <c r="P14" s="36">
        <f t="shared" si="2"/>
        <v>1.4362426020782221E-2</v>
      </c>
      <c r="Q14" s="36">
        <f t="shared" si="2"/>
        <v>1.4362426020782221E-2</v>
      </c>
      <c r="R14" s="36">
        <v>1.4362426020782221E-2</v>
      </c>
      <c r="S14" s="36">
        <f t="shared" si="2"/>
        <v>1.4362426020782221E-2</v>
      </c>
      <c r="T14" s="36">
        <f t="shared" si="2"/>
        <v>1.4362426020782221E-2</v>
      </c>
      <c r="U14" s="36">
        <f t="shared" si="2"/>
        <v>1.4362426020782221E-2</v>
      </c>
      <c r="V14" s="36">
        <f t="shared" si="2"/>
        <v>1.4362426020782221E-2</v>
      </c>
      <c r="W14" s="36">
        <f t="shared" si="2"/>
        <v>1.4362426020782221E-2</v>
      </c>
      <c r="X14" s="36">
        <f t="shared" si="2"/>
        <v>1.4362426020782221E-2</v>
      </c>
      <c r="Y14" s="30">
        <f t="shared" si="2"/>
        <v>1.4362426020782221E-2</v>
      </c>
      <c r="Z14" s="30">
        <f t="shared" si="2"/>
        <v>2.5512466778815704E-2</v>
      </c>
      <c r="AA14" s="56">
        <f t="shared" ref="AA14" si="3">AE14/1.35</f>
        <v>166813.74</v>
      </c>
      <c r="AB14" s="57">
        <v>0.35</v>
      </c>
      <c r="AC14" s="56">
        <f t="shared" ref="AC14" si="4">AA14*AB14+AA14</f>
        <v>225198.549</v>
      </c>
      <c r="AE14" s="53">
        <v>225198.549</v>
      </c>
      <c r="AF14" s="10">
        <f t="shared" si="1"/>
        <v>0.99999999999999956</v>
      </c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ht="30.75" customHeight="1" x14ac:dyDescent="0.25">
      <c r="A15" s="54"/>
      <c r="B15" s="69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48">
        <v>2395.85</v>
      </c>
      <c r="Y15" s="23">
        <v>2395.85</v>
      </c>
      <c r="Z15" s="23">
        <v>4255.83</v>
      </c>
      <c r="AA15" s="56"/>
      <c r="AB15" s="57"/>
      <c r="AC15" s="56"/>
      <c r="AE15" s="53"/>
      <c r="AF15" s="22">
        <f t="shared" si="1"/>
        <v>166813.74000000008</v>
      </c>
      <c r="AG15" s="41">
        <f>AA14-AF15</f>
        <v>0</v>
      </c>
    </row>
    <row r="16" spans="1:63" ht="18.75" x14ac:dyDescent="0.25">
      <c r="A16" s="54" t="s">
        <v>27</v>
      </c>
      <c r="B16" s="69" t="s">
        <v>28</v>
      </c>
      <c r="C16" s="32">
        <f>C17/$AA$16</f>
        <v>1.3569098064349671E-3</v>
      </c>
      <c r="D16" s="32">
        <f t="shared" ref="D16:Z16" si="5">D17/$AA$16</f>
        <v>2.865697516421079E-4</v>
      </c>
      <c r="E16" s="32">
        <f t="shared" si="5"/>
        <v>7.3084757697408822E-3</v>
      </c>
      <c r="F16" s="32">
        <f t="shared" si="5"/>
        <v>0.16299361496698939</v>
      </c>
      <c r="G16" s="32">
        <f t="shared" si="5"/>
        <v>9.9392259250433199E-2</v>
      </c>
      <c r="H16" s="32">
        <f t="shared" si="5"/>
        <v>0.10991494606760285</v>
      </c>
      <c r="I16" s="32">
        <f t="shared" si="5"/>
        <v>5.4590395473634167E-2</v>
      </c>
      <c r="J16" s="32">
        <f t="shared" si="5"/>
        <v>6.532693242745477E-2</v>
      </c>
      <c r="K16" s="32">
        <f t="shared" si="5"/>
        <v>8.9783160866317754E-2</v>
      </c>
      <c r="L16" s="32">
        <f t="shared" si="5"/>
        <v>5.4590521483028507E-3</v>
      </c>
      <c r="M16" s="32">
        <f t="shared" si="5"/>
        <v>2.3749555560951895E-2</v>
      </c>
      <c r="N16" s="37">
        <f t="shared" si="5"/>
        <v>1.2328177872994244E-2</v>
      </c>
      <c r="O16" s="37">
        <f t="shared" si="5"/>
        <v>1.0940094968327457E-3</v>
      </c>
      <c r="P16" s="37">
        <f t="shared" si="5"/>
        <v>9.4083816782099764E-3</v>
      </c>
      <c r="Q16" s="37">
        <f t="shared" si="5"/>
        <v>4.7323437766918423E-4</v>
      </c>
      <c r="R16" s="37">
        <v>4.2393710436042342E-2</v>
      </c>
      <c r="S16" s="36">
        <f t="shared" si="5"/>
        <v>4.4892871013246058E-2</v>
      </c>
      <c r="T16" s="36">
        <f t="shared" si="5"/>
        <v>4.1848614120227326E-3</v>
      </c>
      <c r="U16" s="36">
        <f t="shared" si="5"/>
        <v>2.3427377993361066E-2</v>
      </c>
      <c r="V16" s="36">
        <f t="shared" si="5"/>
        <v>4.320832458707196E-2</v>
      </c>
      <c r="W16" s="36">
        <f t="shared" si="5"/>
        <v>4.320832458707196E-2</v>
      </c>
      <c r="X16" s="37">
        <f t="shared" si="5"/>
        <v>1.4491425858624174E-2</v>
      </c>
      <c r="Y16" s="32">
        <f t="shared" si="5"/>
        <v>5.4371267169288091E-2</v>
      </c>
      <c r="Z16" s="32">
        <f t="shared" si="5"/>
        <v>8.635616060004199E-2</v>
      </c>
      <c r="AA16" s="56">
        <f t="shared" ref="AA16" si="6">AE16/1.35</f>
        <v>2460134.0370370368</v>
      </c>
      <c r="AB16" s="57">
        <v>0.35</v>
      </c>
      <c r="AC16" s="56">
        <f t="shared" ref="AC16" si="7">AA16*AB16+AA16</f>
        <v>3321180.9499999997</v>
      </c>
      <c r="AE16" s="53">
        <v>3321180.95</v>
      </c>
      <c r="AF16" s="10">
        <f t="shared" si="1"/>
        <v>0.99999999917198124</v>
      </c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30" customHeight="1" x14ac:dyDescent="0.25">
      <c r="A17" s="54"/>
      <c r="B17" s="69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47">
        <v>35650.85</v>
      </c>
      <c r="Y17" s="12">
        <v>133760.60500000001</v>
      </c>
      <c r="Z17" s="12">
        <v>212447.73</v>
      </c>
      <c r="AA17" s="56"/>
      <c r="AB17" s="57"/>
      <c r="AC17" s="56"/>
      <c r="AE17" s="53"/>
      <c r="AF17" s="22">
        <f t="shared" si="1"/>
        <v>2460134.0350000001</v>
      </c>
      <c r="AG17" s="41">
        <f>AA16-AF17</f>
        <v>2.0370366983115673E-3</v>
      </c>
      <c r="AH17" s="9"/>
    </row>
    <row r="18" spans="1:56" ht="18.75" x14ac:dyDescent="0.25">
      <c r="A18" s="54" t="s">
        <v>29</v>
      </c>
      <c r="B18" s="69" t="s">
        <v>30</v>
      </c>
      <c r="C18" s="30">
        <f>C19/$AA$18</f>
        <v>0</v>
      </c>
      <c r="D18" s="30">
        <f t="shared" ref="D18:Z18" si="8">D19/$AA$18</f>
        <v>0</v>
      </c>
      <c r="E18" s="30">
        <f t="shared" si="8"/>
        <v>5.2359146332922801E-3</v>
      </c>
      <c r="F18" s="30">
        <f t="shared" si="8"/>
        <v>7.3778165324326376E-3</v>
      </c>
      <c r="G18" s="30">
        <f t="shared" si="8"/>
        <v>1.8406786901975957E-2</v>
      </c>
      <c r="H18" s="30">
        <f t="shared" si="8"/>
        <v>-7.0615586047616113E-3</v>
      </c>
      <c r="I18" s="30">
        <f t="shared" si="8"/>
        <v>2.1784687119833515E-2</v>
      </c>
      <c r="J18" s="30">
        <f t="shared" si="8"/>
        <v>2.3272043422541491E-2</v>
      </c>
      <c r="K18" s="30">
        <f t="shared" si="8"/>
        <v>5.6992640953663139E-2</v>
      </c>
      <c r="L18" s="30">
        <f t="shared" si="8"/>
        <v>4.5252150802398604E-2</v>
      </c>
      <c r="M18" s="30">
        <f t="shared" si="8"/>
        <v>4.2389645270956733E-2</v>
      </c>
      <c r="N18" s="36">
        <f t="shared" si="8"/>
        <v>3.1892164366346412E-2</v>
      </c>
      <c r="O18" s="36">
        <f t="shared" si="8"/>
        <v>2.325659942114288E-2</v>
      </c>
      <c r="P18" s="36">
        <f t="shared" si="8"/>
        <v>1.3434318489633465E-2</v>
      </c>
      <c r="Q18" s="36">
        <f t="shared" si="8"/>
        <v>3.9952683521186208E-2</v>
      </c>
      <c r="R18" s="36">
        <v>2.0433096854460906E-2</v>
      </c>
      <c r="S18" s="36">
        <f t="shared" si="8"/>
        <v>1.802724141930059E-2</v>
      </c>
      <c r="T18" s="36">
        <f t="shared" si="8"/>
        <v>3.6330578669743353E-2</v>
      </c>
      <c r="U18" s="36">
        <f t="shared" si="8"/>
        <v>8.5607541650037852E-2</v>
      </c>
      <c r="V18" s="36">
        <f t="shared" si="8"/>
        <v>2.1273524563849559E-2</v>
      </c>
      <c r="W18" s="36">
        <f t="shared" si="8"/>
        <v>2.1273524563849559E-2</v>
      </c>
      <c r="X18" s="36">
        <f t="shared" si="8"/>
        <v>2.7437531574404785E-2</v>
      </c>
      <c r="Y18" s="30">
        <f t="shared" si="8"/>
        <v>0.18870656569912933</v>
      </c>
      <c r="Z18" s="30">
        <f t="shared" si="8"/>
        <v>0.25872450236709726</v>
      </c>
      <c r="AA18" s="56">
        <f t="shared" ref="AA18" si="9">AE18/1.35</f>
        <v>9619268.748148147</v>
      </c>
      <c r="AB18" s="57">
        <v>0.35</v>
      </c>
      <c r="AC18" s="56">
        <f t="shared" ref="AC18" si="10">AA18*AB18+AA18</f>
        <v>12986012.809999999</v>
      </c>
      <c r="AE18" s="53">
        <v>12986012.810000001</v>
      </c>
      <c r="AF18" s="10">
        <f t="shared" si="1"/>
        <v>1.0000000001925149</v>
      </c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ht="30" customHeight="1" x14ac:dyDescent="0.25">
      <c r="A19" s="54"/>
      <c r="B19" s="69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47">
        <v>263928.99</v>
      </c>
      <c r="Y19" s="12">
        <v>1815219.17</v>
      </c>
      <c r="Z19" s="12">
        <v>2488740.52</v>
      </c>
      <c r="AA19" s="56"/>
      <c r="AB19" s="57"/>
      <c r="AC19" s="56"/>
      <c r="AE19" s="53"/>
      <c r="AF19" s="22">
        <f t="shared" si="1"/>
        <v>9619268.75</v>
      </c>
      <c r="AG19" s="41">
        <f>AA18-AF19</f>
        <v>-1.8518529832363129E-3</v>
      </c>
    </row>
    <row r="20" spans="1:56" ht="18.75" x14ac:dyDescent="0.25">
      <c r="A20" s="54" t="s">
        <v>31</v>
      </c>
      <c r="B20" s="55" t="s">
        <v>18</v>
      </c>
      <c r="C20" s="30">
        <f>C21/$AA$20</f>
        <v>0</v>
      </c>
      <c r="D20" s="30">
        <f t="shared" ref="D20:Z20" si="11">D21/$AA$20</f>
        <v>0</v>
      </c>
      <c r="E20" s="30">
        <f t="shared" si="11"/>
        <v>0</v>
      </c>
      <c r="F20" s="30">
        <f t="shared" si="11"/>
        <v>0</v>
      </c>
      <c r="G20" s="30">
        <f t="shared" si="11"/>
        <v>0</v>
      </c>
      <c r="H20" s="30">
        <f t="shared" si="11"/>
        <v>1.8327809928464632E-2</v>
      </c>
      <c r="I20" s="30">
        <f t="shared" si="11"/>
        <v>3.4072421176152917E-2</v>
      </c>
      <c r="J20" s="30">
        <f t="shared" si="11"/>
        <v>2.9618214968139267E-2</v>
      </c>
      <c r="K20" s="30">
        <f t="shared" si="11"/>
        <v>4.2043134051197237E-2</v>
      </c>
      <c r="L20" s="30">
        <f t="shared" si="11"/>
        <v>7.9648976562535403E-2</v>
      </c>
      <c r="M20" s="30">
        <f t="shared" si="11"/>
        <v>9.9145196564864799E-3</v>
      </c>
      <c r="N20" s="36">
        <f t="shared" si="11"/>
        <v>2.4386785658291929E-2</v>
      </c>
      <c r="O20" s="36">
        <f t="shared" si="11"/>
        <v>2.3216903182316045E-2</v>
      </c>
      <c r="P20" s="36">
        <f t="shared" si="11"/>
        <v>1.0587858889511555E-2</v>
      </c>
      <c r="Q20" s="36">
        <f t="shared" si="11"/>
        <v>0</v>
      </c>
      <c r="R20" s="36">
        <v>4.0182130649802049E-2</v>
      </c>
      <c r="S20" s="36">
        <f t="shared" si="11"/>
        <v>1.1879719876267909E-2</v>
      </c>
      <c r="T20" s="36">
        <f t="shared" si="11"/>
        <v>3.0958403578194408E-2</v>
      </c>
      <c r="U20" s="36">
        <f t="shared" si="11"/>
        <v>5.6920326024523578E-2</v>
      </c>
      <c r="V20" s="36">
        <f t="shared" si="11"/>
        <v>9.3815921773960729E-3</v>
      </c>
      <c r="W20" s="36">
        <f t="shared" si="11"/>
        <v>9.3815921773960729E-3</v>
      </c>
      <c r="X20" s="36">
        <f t="shared" si="11"/>
        <v>8.9568169941402469E-3</v>
      </c>
      <c r="Y20" s="30">
        <f t="shared" si="11"/>
        <v>0.28015323143791365</v>
      </c>
      <c r="Z20" s="30">
        <f t="shared" si="11"/>
        <v>0.28036956168118754</v>
      </c>
      <c r="AA20" s="56">
        <f t="shared" ref="AA20" si="12">AE20/1.35</f>
        <v>1949195.7925925923</v>
      </c>
      <c r="AB20" s="57">
        <v>0.35</v>
      </c>
      <c r="AC20" s="56">
        <f t="shared" ref="AC20" si="13">AA20*AB20+AA20</f>
        <v>2631414.3199999994</v>
      </c>
      <c r="AE20" s="53">
        <v>2631414.3199999998</v>
      </c>
      <c r="AF20" s="10">
        <f t="shared" si="1"/>
        <v>0.99999999866991707</v>
      </c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ht="30" customHeight="1" x14ac:dyDescent="0.25">
      <c r="A21" s="54"/>
      <c r="B21" s="55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47">
        <v>17458.59</v>
      </c>
      <c r="Y21" s="12">
        <v>546073.5</v>
      </c>
      <c r="Z21" s="12">
        <v>546495.17000000004</v>
      </c>
      <c r="AA21" s="56"/>
      <c r="AB21" s="57"/>
      <c r="AC21" s="56"/>
      <c r="AE21" s="53"/>
      <c r="AF21" s="22">
        <f t="shared" si="1"/>
        <v>1949195.79</v>
      </c>
      <c r="AG21" s="41">
        <f>AA20-AF21</f>
        <v>2.5925922673195601E-3</v>
      </c>
    </row>
    <row r="22" spans="1:56" ht="18.75" x14ac:dyDescent="0.25">
      <c r="A22" s="54" t="s">
        <v>32</v>
      </c>
      <c r="B22" s="55" t="s">
        <v>33</v>
      </c>
      <c r="C22" s="30">
        <f>C23/$AA$22</f>
        <v>0</v>
      </c>
      <c r="D22" s="30">
        <f t="shared" ref="D22:Z22" si="14">D23/$AA$22</f>
        <v>0</v>
      </c>
      <c r="E22" s="30">
        <f t="shared" si="14"/>
        <v>0</v>
      </c>
      <c r="F22" s="30">
        <f t="shared" si="14"/>
        <v>0</v>
      </c>
      <c r="G22" s="30">
        <f t="shared" si="14"/>
        <v>7.1280626467785532E-2</v>
      </c>
      <c r="H22" s="30">
        <f t="shared" si="14"/>
        <v>0.11079505259487497</v>
      </c>
      <c r="I22" s="30">
        <f t="shared" si="14"/>
        <v>0.26180881138287398</v>
      </c>
      <c r="J22" s="30">
        <f t="shared" si="14"/>
        <v>0.2183072953799636</v>
      </c>
      <c r="K22" s="30">
        <f t="shared" si="14"/>
        <v>1.0103155299366685E-3</v>
      </c>
      <c r="L22" s="30">
        <f t="shared" si="14"/>
        <v>0</v>
      </c>
      <c r="M22" s="30">
        <f t="shared" si="14"/>
        <v>2.913124004021618E-2</v>
      </c>
      <c r="N22" s="36">
        <f t="shared" si="14"/>
        <v>0</v>
      </c>
      <c r="O22" s="36">
        <f t="shared" si="14"/>
        <v>4.8586441253513964E-3</v>
      </c>
      <c r="P22" s="36">
        <f t="shared" si="14"/>
        <v>5.6388298561049332E-4</v>
      </c>
      <c r="Q22" s="36">
        <f t="shared" si="14"/>
        <v>3.8686670423037951E-2</v>
      </c>
      <c r="R22" s="36">
        <v>2.9983937150651518E-2</v>
      </c>
      <c r="S22" s="36">
        <f t="shared" si="14"/>
        <v>5.1383014051872206E-2</v>
      </c>
      <c r="T22" s="36">
        <f t="shared" si="14"/>
        <v>2.763874064778462E-2</v>
      </c>
      <c r="U22" s="36">
        <f t="shared" si="14"/>
        <v>1.6667316330590098E-2</v>
      </c>
      <c r="V22" s="36">
        <f t="shared" si="14"/>
        <v>2.717716786551511E-2</v>
      </c>
      <c r="W22" s="36">
        <f t="shared" si="14"/>
        <v>2.717716786551511E-2</v>
      </c>
      <c r="X22" s="36">
        <f t="shared" si="14"/>
        <v>0</v>
      </c>
      <c r="Y22" s="30">
        <f t="shared" si="14"/>
        <v>2.6635922534596602E-2</v>
      </c>
      <c r="Z22" s="30">
        <f t="shared" si="14"/>
        <v>5.6894192436025719E-2</v>
      </c>
      <c r="AA22" s="56">
        <f>AE22/1.35</f>
        <v>2200758.0148148146</v>
      </c>
      <c r="AB22" s="57">
        <v>0.35</v>
      </c>
      <c r="AC22" s="56">
        <f t="shared" ref="AC22" si="15">AA22*AB22+AA22</f>
        <v>2971023.3199999994</v>
      </c>
      <c r="AE22" s="53">
        <v>2971023.32</v>
      </c>
      <c r="AF22" s="10">
        <f t="shared" si="1"/>
        <v>0.99999999781220184</v>
      </c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ht="30" customHeight="1" x14ac:dyDescent="0.25">
      <c r="A23" s="54"/>
      <c r="B23" s="55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3">
        <v>60826.18</v>
      </c>
      <c r="U23" s="12">
        <v>36680.730000000003</v>
      </c>
      <c r="V23" s="12">
        <v>59810.37</v>
      </c>
      <c r="W23" s="12">
        <v>59810.37</v>
      </c>
      <c r="X23" s="47"/>
      <c r="Y23" s="12">
        <v>58619.22</v>
      </c>
      <c r="Z23" s="12">
        <v>125210.35</v>
      </c>
      <c r="AA23" s="56"/>
      <c r="AB23" s="57"/>
      <c r="AC23" s="56"/>
      <c r="AE23" s="53"/>
      <c r="AF23" s="22">
        <f t="shared" si="1"/>
        <v>2200758.0099999998</v>
      </c>
      <c r="AG23" s="41">
        <f>AA22-AF23</f>
        <v>4.8148147761821747E-3</v>
      </c>
    </row>
    <row r="24" spans="1:56" ht="18.75" x14ac:dyDescent="0.25">
      <c r="A24" s="54" t="s">
        <v>34</v>
      </c>
      <c r="B24" s="55" t="s">
        <v>35</v>
      </c>
      <c r="C24" s="30">
        <f>C25/$AA$24</f>
        <v>0</v>
      </c>
      <c r="D24" s="30">
        <f t="shared" ref="D24:Z24" si="16">D25/$AA$24</f>
        <v>0</v>
      </c>
      <c r="E24" s="30">
        <f t="shared" si="16"/>
        <v>0.12390289125392476</v>
      </c>
      <c r="F24" s="30">
        <f t="shared" si="16"/>
        <v>9.2545144512415772E-2</v>
      </c>
      <c r="G24" s="30">
        <f t="shared" si="16"/>
        <v>0.11051261806144731</v>
      </c>
      <c r="H24" s="30">
        <f t="shared" si="16"/>
        <v>0.19990524989734709</v>
      </c>
      <c r="I24" s="30">
        <f t="shared" si="16"/>
        <v>6.8253050062279982E-2</v>
      </c>
      <c r="J24" s="30">
        <f t="shared" si="16"/>
        <v>2.6257204097052695E-3</v>
      </c>
      <c r="K24" s="30">
        <f t="shared" si="16"/>
        <v>0</v>
      </c>
      <c r="L24" s="30">
        <f t="shared" si="16"/>
        <v>3.8046998445927273E-3</v>
      </c>
      <c r="M24" s="30">
        <f t="shared" si="16"/>
        <v>0</v>
      </c>
      <c r="N24" s="36">
        <f t="shared" si="16"/>
        <v>2.8470101940303381E-2</v>
      </c>
      <c r="O24" s="36">
        <f t="shared" si="16"/>
        <v>0</v>
      </c>
      <c r="P24" s="36">
        <f t="shared" si="16"/>
        <v>0</v>
      </c>
      <c r="Q24" s="36">
        <f t="shared" si="16"/>
        <v>0</v>
      </c>
      <c r="R24" s="36">
        <v>0.24073212178168149</v>
      </c>
      <c r="S24" s="36">
        <f t="shared" si="16"/>
        <v>4.5323385911061109E-2</v>
      </c>
      <c r="T24" s="36">
        <f t="shared" si="16"/>
        <v>3.4136960075648412E-2</v>
      </c>
      <c r="U24" s="36">
        <f t="shared" si="16"/>
        <v>4.3687278043399655E-3</v>
      </c>
      <c r="V24" s="36">
        <f t="shared" si="16"/>
        <v>4.7913605996281993E-4</v>
      </c>
      <c r="W24" s="36">
        <f t="shared" si="16"/>
        <v>4.7913605996281993E-4</v>
      </c>
      <c r="X24" s="36">
        <f t="shared" si="16"/>
        <v>2.3341702065430739E-3</v>
      </c>
      <c r="Y24" s="30">
        <f t="shared" si="16"/>
        <v>1.7947840636566733E-2</v>
      </c>
      <c r="Z24" s="30">
        <f t="shared" si="16"/>
        <v>2.4179046404794926E-2</v>
      </c>
      <c r="AA24" s="56">
        <f>AE24/1.35</f>
        <v>2408710.3777777776</v>
      </c>
      <c r="AB24" s="57">
        <v>0.35</v>
      </c>
      <c r="AC24" s="56">
        <f t="shared" ref="AC24" si="17">AA24*AB24+AA24</f>
        <v>3251759.01</v>
      </c>
      <c r="AE24" s="53">
        <v>3251759.01</v>
      </c>
      <c r="AF24" s="10">
        <f t="shared" si="1"/>
        <v>1.0000000009225776</v>
      </c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ht="30" customHeight="1" x14ac:dyDescent="0.25">
      <c r="A25" s="54"/>
      <c r="B25" s="55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47">
        <v>5622.34</v>
      </c>
      <c r="Y25" s="12">
        <v>43231.15</v>
      </c>
      <c r="Z25" s="12">
        <v>58240.32</v>
      </c>
      <c r="AA25" s="56"/>
      <c r="AB25" s="57"/>
      <c r="AC25" s="56"/>
      <c r="AE25" s="53"/>
      <c r="AF25" s="22">
        <f t="shared" si="1"/>
        <v>2408710.38</v>
      </c>
      <c r="AG25" s="41">
        <f>AA24-AF25</f>
        <v>-2.222222276031971E-3</v>
      </c>
      <c r="AH25" s="9"/>
      <c r="AI25" s="11"/>
    </row>
    <row r="26" spans="1:56" ht="18.75" x14ac:dyDescent="0.3">
      <c r="A26" s="54" t="s">
        <v>36</v>
      </c>
      <c r="B26" s="69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1">
        <f>Y27/$AA$26</f>
        <v>0.46490119965172833</v>
      </c>
      <c r="Z26" s="31">
        <f>Z27/$AA$26</f>
        <v>0.15000000361008148</v>
      </c>
      <c r="AA26" s="56">
        <f>AE26/1.35</f>
        <v>277002.05999999994</v>
      </c>
      <c r="AB26" s="57">
        <v>0.35</v>
      </c>
      <c r="AC26" s="56">
        <f t="shared" ref="AC26" si="18">AA26*AB26+AA26</f>
        <v>373952.7809999999</v>
      </c>
      <c r="AE26" s="53">
        <v>373952.78099999996</v>
      </c>
      <c r="AF26" s="10">
        <f t="shared" si="1"/>
        <v>0.61490120326180975</v>
      </c>
      <c r="AH26" s="22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ht="30" customHeight="1" x14ac:dyDescent="0.25">
      <c r="A27" s="54"/>
      <c r="B27" s="69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47">
        <v>106673.16</v>
      </c>
      <c r="Y27" s="12">
        <v>128778.59</v>
      </c>
      <c r="Z27" s="12">
        <v>41550.31</v>
      </c>
      <c r="AA27" s="56"/>
      <c r="AB27" s="57"/>
      <c r="AC27" s="56"/>
      <c r="AE27" s="53"/>
      <c r="AF27" s="22">
        <f t="shared" si="1"/>
        <v>277002.06</v>
      </c>
      <c r="AG27" s="41">
        <f>AA26-AF27</f>
        <v>0</v>
      </c>
    </row>
    <row r="28" spans="1:56" ht="18.75" x14ac:dyDescent="0.25">
      <c r="A28" s="54" t="s">
        <v>37</v>
      </c>
      <c r="B28" s="69" t="s">
        <v>38</v>
      </c>
      <c r="C28" s="30">
        <f>C29/$AA$28</f>
        <v>0</v>
      </c>
      <c r="D28" s="30">
        <f t="shared" ref="D28:Z28" si="19">D29/$AA$28</f>
        <v>0</v>
      </c>
      <c r="E28" s="30">
        <f t="shared" si="19"/>
        <v>0</v>
      </c>
      <c r="F28" s="30">
        <f t="shared" si="19"/>
        <v>0</v>
      </c>
      <c r="G28" s="30">
        <f t="shared" si="19"/>
        <v>0</v>
      </c>
      <c r="H28" s="30">
        <f t="shared" si="19"/>
        <v>0</v>
      </c>
      <c r="I28" s="30">
        <f t="shared" si="19"/>
        <v>0</v>
      </c>
      <c r="J28" s="30">
        <f t="shared" si="19"/>
        <v>0</v>
      </c>
      <c r="K28" s="30">
        <f t="shared" si="19"/>
        <v>0</v>
      </c>
      <c r="L28" s="30">
        <f t="shared" si="19"/>
        <v>0</v>
      </c>
      <c r="M28" s="30">
        <f t="shared" si="19"/>
        <v>0</v>
      </c>
      <c r="N28" s="36">
        <f t="shared" si="19"/>
        <v>0</v>
      </c>
      <c r="O28" s="36">
        <f t="shared" si="19"/>
        <v>0</v>
      </c>
      <c r="P28" s="36">
        <f t="shared" si="19"/>
        <v>0</v>
      </c>
      <c r="Q28" s="36">
        <f t="shared" si="19"/>
        <v>0.18002326170356298</v>
      </c>
      <c r="R28" s="36">
        <v>0</v>
      </c>
      <c r="S28" s="36">
        <f t="shared" si="19"/>
        <v>5.2900816480388808E-2</v>
      </c>
      <c r="T28" s="36">
        <f t="shared" si="19"/>
        <v>0.13245833990322931</v>
      </c>
      <c r="U28" s="36">
        <f t="shared" si="19"/>
        <v>2.5567726549505006E-2</v>
      </c>
      <c r="V28" s="36">
        <f t="shared" si="19"/>
        <v>3.2207226783808336E-2</v>
      </c>
      <c r="W28" s="36">
        <f t="shared" si="19"/>
        <v>3.2207226783808336E-2</v>
      </c>
      <c r="X28" s="36">
        <f t="shared" si="19"/>
        <v>0</v>
      </c>
      <c r="Y28" s="30">
        <f t="shared" si="19"/>
        <v>0.41121444199320834</v>
      </c>
      <c r="Z28" s="30">
        <f t="shared" si="19"/>
        <v>0.1334209598024888</v>
      </c>
      <c r="AA28" s="56">
        <f t="shared" ref="AA28" si="20">AE28/1.35</f>
        <v>1427977.9600000002</v>
      </c>
      <c r="AB28" s="57">
        <v>0.35</v>
      </c>
      <c r="AC28" s="56">
        <f t="shared" ref="AC28" si="21">AA28*AB28+AA28</f>
        <v>1927770.2460000003</v>
      </c>
      <c r="AE28" s="53">
        <v>1927770.2460000003</v>
      </c>
      <c r="AF28" s="10">
        <f t="shared" si="1"/>
        <v>0.99999999999999989</v>
      </c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ht="30" customHeight="1" x14ac:dyDescent="0.25">
      <c r="A29" s="54"/>
      <c r="B29" s="69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47"/>
      <c r="Y29" s="12">
        <f>659066.09+3680.27-75541.2</f>
        <v>587205.16</v>
      </c>
      <c r="Z29" s="12">
        <v>190522.19</v>
      </c>
      <c r="AA29" s="56"/>
      <c r="AB29" s="57"/>
      <c r="AC29" s="56"/>
      <c r="AE29" s="53"/>
      <c r="AF29" s="22">
        <f t="shared" si="1"/>
        <v>1427977.96</v>
      </c>
      <c r="AG29" s="41">
        <f>AA28-AF29</f>
        <v>0</v>
      </c>
    </row>
    <row r="30" spans="1:56" ht="18.75" x14ac:dyDescent="0.25">
      <c r="A30" s="54" t="s">
        <v>39</v>
      </c>
      <c r="B30" s="69" t="s">
        <v>19</v>
      </c>
      <c r="C30" s="30">
        <f>C31/$AA$30</f>
        <v>0</v>
      </c>
      <c r="D30" s="30">
        <f t="shared" ref="D30:Z30" si="22">D31/$AA$30</f>
        <v>0</v>
      </c>
      <c r="E30" s="30">
        <f t="shared" si="22"/>
        <v>0</v>
      </c>
      <c r="F30" s="30">
        <f t="shared" si="22"/>
        <v>0</v>
      </c>
      <c r="G30" s="30">
        <f t="shared" si="22"/>
        <v>1.1250526384003191E-2</v>
      </c>
      <c r="H30" s="30">
        <f t="shared" si="22"/>
        <v>0</v>
      </c>
      <c r="I30" s="30">
        <f t="shared" si="22"/>
        <v>0</v>
      </c>
      <c r="J30" s="30">
        <f t="shared" si="22"/>
        <v>4.5002105536012763E-2</v>
      </c>
      <c r="K30" s="30">
        <f t="shared" si="22"/>
        <v>2.2501052768006381E-2</v>
      </c>
      <c r="L30" s="30">
        <f t="shared" si="22"/>
        <v>7.1103326746900161E-2</v>
      </c>
      <c r="M30" s="30">
        <f t="shared" si="22"/>
        <v>7.4253474134421057E-2</v>
      </c>
      <c r="N30" s="36">
        <f t="shared" si="22"/>
        <v>2.4751158044807021E-2</v>
      </c>
      <c r="O30" s="36">
        <f t="shared" si="22"/>
        <v>4.9502316089614043E-2</v>
      </c>
      <c r="P30" s="36">
        <f t="shared" si="22"/>
        <v>7.8753684688022338E-2</v>
      </c>
      <c r="Q30" s="36">
        <f t="shared" si="22"/>
        <v>3.7126737067210529E-2</v>
      </c>
      <c r="R30" s="36">
        <v>0</v>
      </c>
      <c r="S30" s="36">
        <f t="shared" si="22"/>
        <v>0</v>
      </c>
      <c r="T30" s="36">
        <f t="shared" si="22"/>
        <v>0</v>
      </c>
      <c r="U30" s="36">
        <f t="shared" si="22"/>
        <v>0</v>
      </c>
      <c r="V30" s="36">
        <f t="shared" si="22"/>
        <v>0</v>
      </c>
      <c r="W30" s="36">
        <f t="shared" si="22"/>
        <v>0</v>
      </c>
      <c r="X30" s="36">
        <f t="shared" si="22"/>
        <v>0.24776167964958659</v>
      </c>
      <c r="Y30" s="30">
        <f t="shared" si="22"/>
        <v>0.24796160150343033</v>
      </c>
      <c r="Z30" s="30">
        <f t="shared" si="22"/>
        <v>9.0032337387985537E-2</v>
      </c>
      <c r="AA30" s="56">
        <f t="shared" ref="AA30" si="23">AE30/1.35</f>
        <v>444423.65</v>
      </c>
      <c r="AB30" s="57">
        <v>0.35</v>
      </c>
      <c r="AC30" s="56">
        <f t="shared" ref="AC30" si="24">AA30*AB30+AA30</f>
        <v>599971.92749999999</v>
      </c>
      <c r="AE30" s="53">
        <v>599971.92750000011</v>
      </c>
      <c r="AF30" s="10">
        <f t="shared" si="1"/>
        <v>0.99999999999999989</v>
      </c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ht="30" customHeight="1" x14ac:dyDescent="0.25">
      <c r="A31" s="54"/>
      <c r="B31" s="69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47">
        <v>110111.15</v>
      </c>
      <c r="Y31" s="12">
        <v>110200</v>
      </c>
      <c r="Z31" s="12">
        <v>40012.5</v>
      </c>
      <c r="AA31" s="56"/>
      <c r="AB31" s="57"/>
      <c r="AC31" s="56"/>
      <c r="AE31" s="53"/>
      <c r="AF31" s="22">
        <f t="shared" si="1"/>
        <v>444423.65</v>
      </c>
      <c r="AG31" s="41">
        <f>AA30-AF31</f>
        <v>0</v>
      </c>
    </row>
    <row r="32" spans="1:56" ht="22.5" customHeight="1" x14ac:dyDescent="0.25">
      <c r="A32" s="54" t="s">
        <v>40</v>
      </c>
      <c r="B32" s="55" t="s">
        <v>41</v>
      </c>
      <c r="C32" s="30">
        <f>C33/$AA$32</f>
        <v>0</v>
      </c>
      <c r="D32" s="30">
        <f>D33/$AA$32</f>
        <v>0</v>
      </c>
      <c r="E32" s="30">
        <f t="shared" ref="E32:Z40" si="25">E33/$AA$32</f>
        <v>0</v>
      </c>
      <c r="F32" s="30">
        <f t="shared" si="25"/>
        <v>0</v>
      </c>
      <c r="G32" s="30">
        <f t="shared" si="25"/>
        <v>0</v>
      </c>
      <c r="H32" s="30">
        <f t="shared" si="25"/>
        <v>1.3551265216503293E-4</v>
      </c>
      <c r="I32" s="30">
        <f t="shared" si="25"/>
        <v>0</v>
      </c>
      <c r="J32" s="30">
        <f t="shared" si="25"/>
        <v>0</v>
      </c>
      <c r="K32" s="30">
        <f t="shared" si="25"/>
        <v>0</v>
      </c>
      <c r="L32" s="30">
        <f t="shared" si="25"/>
        <v>0</v>
      </c>
      <c r="M32" s="30">
        <f t="shared" si="25"/>
        <v>0</v>
      </c>
      <c r="N32" s="36">
        <f t="shared" si="25"/>
        <v>0</v>
      </c>
      <c r="O32" s="36">
        <f t="shared" si="25"/>
        <v>0</v>
      </c>
      <c r="P32" s="36">
        <f t="shared" si="25"/>
        <v>0</v>
      </c>
      <c r="Q32" s="36">
        <f t="shared" si="25"/>
        <v>0</v>
      </c>
      <c r="R32" s="36">
        <v>0</v>
      </c>
      <c r="S32" s="36">
        <f t="shared" si="25"/>
        <v>0</v>
      </c>
      <c r="T32" s="36">
        <f t="shared" si="25"/>
        <v>9.8202685648855433E-4</v>
      </c>
      <c r="U32" s="36">
        <f t="shared" si="25"/>
        <v>1.1146316912936406E-3</v>
      </c>
      <c r="V32" s="36">
        <f t="shared" si="25"/>
        <v>2.2397302384382397E-3</v>
      </c>
      <c r="W32" s="36">
        <f t="shared" si="25"/>
        <v>2.2397302384382397E-3</v>
      </c>
      <c r="X32" s="36">
        <f t="shared" si="25"/>
        <v>2.5083683340806014E-2</v>
      </c>
      <c r="Y32" s="30">
        <f t="shared" si="25"/>
        <v>0.47557544310347799</v>
      </c>
      <c r="Z32" s="30">
        <f t="shared" si="25"/>
        <v>0.49262924187889157</v>
      </c>
      <c r="AA32" s="56">
        <f t="shared" ref="AA32" si="26">AE32/1.35</f>
        <v>6217722.0100000044</v>
      </c>
      <c r="AB32" s="57">
        <v>0.35</v>
      </c>
      <c r="AC32" s="56">
        <f t="shared" ref="AC32" si="27">AA32*AB32+AA32</f>
        <v>8393924.7135000061</v>
      </c>
      <c r="AE32" s="53">
        <v>8393924.7135000061</v>
      </c>
      <c r="AF32" s="10">
        <f t="shared" si="1"/>
        <v>0.99999999999999933</v>
      </c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33" ht="33" customHeight="1" x14ac:dyDescent="0.25">
      <c r="A33" s="54"/>
      <c r="B33" s="55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47">
        <v>155963.37</v>
      </c>
      <c r="Y33" s="12">
        <v>2956995.9</v>
      </c>
      <c r="Z33" s="12">
        <v>3063031.68</v>
      </c>
      <c r="AA33" s="56"/>
      <c r="AB33" s="57"/>
      <c r="AC33" s="56"/>
      <c r="AE33" s="53"/>
      <c r="AF33" s="22">
        <f t="shared" si="1"/>
        <v>6217722.0099999998</v>
      </c>
      <c r="AG33" s="41">
        <f>AA32-AF33</f>
        <v>0</v>
      </c>
    </row>
    <row r="34" spans="1:33" ht="33" customHeight="1" x14ac:dyDescent="0.25">
      <c r="A34" s="54" t="s">
        <v>61</v>
      </c>
      <c r="B34" s="58" t="s">
        <v>62</v>
      </c>
      <c r="C34" s="30">
        <f>C35/$AA$32</f>
        <v>0</v>
      </c>
      <c r="D34" s="30">
        <f>D35/$AA$32</f>
        <v>0</v>
      </c>
      <c r="E34" s="30">
        <f t="shared" si="25"/>
        <v>0</v>
      </c>
      <c r="F34" s="30">
        <f t="shared" si="25"/>
        <v>0</v>
      </c>
      <c r="G34" s="30">
        <f t="shared" si="25"/>
        <v>0</v>
      </c>
      <c r="H34" s="30">
        <f t="shared" si="25"/>
        <v>0</v>
      </c>
      <c r="I34" s="30">
        <f t="shared" si="25"/>
        <v>0</v>
      </c>
      <c r="J34" s="30">
        <f t="shared" si="25"/>
        <v>0</v>
      </c>
      <c r="K34" s="30">
        <f t="shared" si="25"/>
        <v>0</v>
      </c>
      <c r="L34" s="30">
        <f t="shared" si="25"/>
        <v>0</v>
      </c>
      <c r="M34" s="30">
        <f t="shared" si="25"/>
        <v>0</v>
      </c>
      <c r="N34" s="36">
        <f t="shared" si="25"/>
        <v>0</v>
      </c>
      <c r="O34" s="36">
        <f t="shared" si="25"/>
        <v>0</v>
      </c>
      <c r="P34" s="36">
        <f t="shared" si="25"/>
        <v>0</v>
      </c>
      <c r="Q34" s="36">
        <f t="shared" si="25"/>
        <v>0</v>
      </c>
      <c r="R34" s="36">
        <v>0.95369644701923606</v>
      </c>
      <c r="S34" s="36">
        <f t="shared" ref="S34:Z34" si="28">S35/$AA$34</f>
        <v>0</v>
      </c>
      <c r="T34" s="36">
        <f t="shared" si="28"/>
        <v>3.2536773382137611E-2</v>
      </c>
      <c r="U34" s="36">
        <f t="shared" si="28"/>
        <v>1.3766842846638042E-2</v>
      </c>
      <c r="V34" s="36">
        <f t="shared" si="28"/>
        <v>0</v>
      </c>
      <c r="W34" s="36">
        <f t="shared" si="28"/>
        <v>0</v>
      </c>
      <c r="X34" s="36">
        <f t="shared" si="28"/>
        <v>0</v>
      </c>
      <c r="Y34" s="36">
        <f t="shared" si="28"/>
        <v>0</v>
      </c>
      <c r="Z34" s="36">
        <f t="shared" si="28"/>
        <v>0</v>
      </c>
      <c r="AA34" s="56">
        <f t="shared" ref="AA34" si="29">AE34/1.35</f>
        <v>281080.4222222222</v>
      </c>
      <c r="AB34" s="57">
        <v>0.35</v>
      </c>
      <c r="AC34" s="56">
        <f t="shared" ref="AC34" si="30">AA34*AB34+AA34</f>
        <v>379458.56999999995</v>
      </c>
      <c r="AE34" s="53">
        <v>379458.57</v>
      </c>
      <c r="AF34" s="10">
        <f t="shared" ref="AF34:AF41" si="31">SUM(C34:Z34)</f>
        <v>1.0000000632480117</v>
      </c>
    </row>
    <row r="35" spans="1:33" ht="33" customHeight="1" x14ac:dyDescent="0.25">
      <c r="A35" s="54"/>
      <c r="B35" s="55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47">
        <v>0</v>
      </c>
      <c r="Y35" s="12">
        <v>0</v>
      </c>
      <c r="Z35" s="12">
        <v>0</v>
      </c>
      <c r="AA35" s="56"/>
      <c r="AB35" s="57"/>
      <c r="AC35" s="56"/>
      <c r="AE35" s="53"/>
      <c r="AF35" s="22">
        <f t="shared" si="31"/>
        <v>281080.44000000006</v>
      </c>
      <c r="AG35" s="41">
        <f>AA34-AF35</f>
        <v>-1.7777777859009802E-2</v>
      </c>
    </row>
    <row r="36" spans="1:33" ht="33" customHeight="1" x14ac:dyDescent="0.25">
      <c r="A36" s="54" t="s">
        <v>66</v>
      </c>
      <c r="B36" s="58" t="s">
        <v>63</v>
      </c>
      <c r="C36" s="30">
        <f>C37/$AA$32</f>
        <v>0</v>
      </c>
      <c r="D36" s="30">
        <f>D37/$AA$32</f>
        <v>0</v>
      </c>
      <c r="E36" s="30">
        <f t="shared" si="25"/>
        <v>0</v>
      </c>
      <c r="F36" s="30">
        <f t="shared" si="25"/>
        <v>0</v>
      </c>
      <c r="G36" s="30">
        <f t="shared" si="25"/>
        <v>0</v>
      </c>
      <c r="H36" s="30">
        <f t="shared" si="25"/>
        <v>0</v>
      </c>
      <c r="I36" s="30">
        <f t="shared" si="25"/>
        <v>0</v>
      </c>
      <c r="J36" s="30">
        <f t="shared" si="25"/>
        <v>0</v>
      </c>
      <c r="K36" s="30">
        <f t="shared" si="25"/>
        <v>0</v>
      </c>
      <c r="L36" s="30">
        <f t="shared" si="25"/>
        <v>0</v>
      </c>
      <c r="M36" s="30">
        <f t="shared" si="25"/>
        <v>0</v>
      </c>
      <c r="N36" s="36">
        <f t="shared" si="25"/>
        <v>0</v>
      </c>
      <c r="O36" s="36">
        <f t="shared" si="25"/>
        <v>0</v>
      </c>
      <c r="P36" s="36">
        <f t="shared" si="25"/>
        <v>0</v>
      </c>
      <c r="Q36" s="36">
        <f t="shared" si="25"/>
        <v>0</v>
      </c>
      <c r="R36" s="36">
        <v>0.86044717147081062</v>
      </c>
      <c r="S36" s="36">
        <f t="shared" ref="S36:Z36" si="32">S37/$AA$36</f>
        <v>0</v>
      </c>
      <c r="T36" s="36">
        <f t="shared" si="32"/>
        <v>0</v>
      </c>
      <c r="U36" s="36">
        <f t="shared" si="32"/>
        <v>2.2604435286516296E-2</v>
      </c>
      <c r="V36" s="36">
        <f t="shared" si="32"/>
        <v>0</v>
      </c>
      <c r="W36" s="36">
        <f t="shared" si="32"/>
        <v>0</v>
      </c>
      <c r="X36" s="36">
        <f t="shared" si="32"/>
        <v>0</v>
      </c>
      <c r="Y36" s="36">
        <f t="shared" si="32"/>
        <v>0</v>
      </c>
      <c r="Z36" s="36">
        <f t="shared" si="32"/>
        <v>0.11694840466216908</v>
      </c>
      <c r="AA36" s="56">
        <f t="shared" ref="AA36" si="33">AE36/1.35</f>
        <v>97299.488888888882</v>
      </c>
      <c r="AB36" s="57">
        <v>0.35</v>
      </c>
      <c r="AC36" s="56">
        <f t="shared" ref="AC36" si="34">AA36*AB36+AA36</f>
        <v>131354.31</v>
      </c>
      <c r="AE36" s="53">
        <v>131354.31</v>
      </c>
      <c r="AF36" s="10">
        <f t="shared" si="31"/>
        <v>1.000000011419496</v>
      </c>
    </row>
    <row r="37" spans="1:33" ht="33" customHeight="1" x14ac:dyDescent="0.25">
      <c r="A37" s="54"/>
      <c r="B37" s="55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47">
        <v>0</v>
      </c>
      <c r="Y37" s="12">
        <v>0</v>
      </c>
      <c r="Z37" s="12">
        <v>11379.02</v>
      </c>
      <c r="AA37" s="56"/>
      <c r="AB37" s="57"/>
      <c r="AC37" s="56"/>
      <c r="AE37" s="53"/>
      <c r="AF37" s="22">
        <f t="shared" si="31"/>
        <v>97299.49</v>
      </c>
      <c r="AG37" s="41">
        <f>AA36-AF37</f>
        <v>-1.1111111234640703E-3</v>
      </c>
    </row>
    <row r="38" spans="1:33" ht="53.25" customHeight="1" x14ac:dyDescent="0.25">
      <c r="A38" s="54" t="s">
        <v>67</v>
      </c>
      <c r="B38" s="58" t="s">
        <v>64</v>
      </c>
      <c r="C38" s="30">
        <f>C39/$AA$32</f>
        <v>0</v>
      </c>
      <c r="D38" s="30">
        <f>D39/$AA$32</f>
        <v>0</v>
      </c>
      <c r="E38" s="30">
        <f t="shared" si="25"/>
        <v>0</v>
      </c>
      <c r="F38" s="30">
        <f t="shared" si="25"/>
        <v>0</v>
      </c>
      <c r="G38" s="30">
        <f t="shared" si="25"/>
        <v>0</v>
      </c>
      <c r="H38" s="30">
        <f t="shared" si="25"/>
        <v>0</v>
      </c>
      <c r="I38" s="30">
        <f t="shared" si="25"/>
        <v>0</v>
      </c>
      <c r="J38" s="30">
        <f t="shared" si="25"/>
        <v>0</v>
      </c>
      <c r="K38" s="30">
        <f t="shared" si="25"/>
        <v>0</v>
      </c>
      <c r="L38" s="30">
        <f t="shared" si="25"/>
        <v>0</v>
      </c>
      <c r="M38" s="30">
        <f t="shared" si="25"/>
        <v>0</v>
      </c>
      <c r="N38" s="36">
        <f t="shared" si="25"/>
        <v>0</v>
      </c>
      <c r="O38" s="36">
        <f t="shared" si="25"/>
        <v>0</v>
      </c>
      <c r="P38" s="36">
        <f t="shared" si="25"/>
        <v>0</v>
      </c>
      <c r="Q38" s="36">
        <f t="shared" si="25"/>
        <v>0</v>
      </c>
      <c r="R38" s="36">
        <v>0</v>
      </c>
      <c r="S38" s="36">
        <f t="shared" ref="S38:Z38" si="35">S39/$AA$38</f>
        <v>0</v>
      </c>
      <c r="T38" s="36">
        <f t="shared" si="35"/>
        <v>0</v>
      </c>
      <c r="U38" s="36">
        <f t="shared" si="35"/>
        <v>0</v>
      </c>
      <c r="V38" s="36">
        <f t="shared" si="35"/>
        <v>0.10791326629035371</v>
      </c>
      <c r="W38" s="36">
        <f t="shared" si="35"/>
        <v>0.10791326629035371</v>
      </c>
      <c r="X38" s="36">
        <f t="shared" si="35"/>
        <v>0</v>
      </c>
      <c r="Y38" s="36">
        <f t="shared" si="35"/>
        <v>0</v>
      </c>
      <c r="Z38" s="36">
        <f t="shared" si="35"/>
        <v>0.7841733475998367</v>
      </c>
      <c r="AA38" s="56">
        <f t="shared" ref="AA38" si="36">AE38/1.35</f>
        <v>12364.281481481479</v>
      </c>
      <c r="AB38" s="57">
        <v>0.35</v>
      </c>
      <c r="AC38" s="56">
        <f t="shared" ref="AC38" si="37">AA38*AB38+AA38</f>
        <v>16691.78</v>
      </c>
      <c r="AE38" s="53">
        <v>16691.78</v>
      </c>
      <c r="AF38" s="10">
        <f t="shared" si="31"/>
        <v>0.99999988018054409</v>
      </c>
    </row>
    <row r="39" spans="1:33" ht="53.25" customHeight="1" x14ac:dyDescent="0.25">
      <c r="A39" s="54"/>
      <c r="B39" s="55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/>
      <c r="V39" s="12">
        <v>1334.27</v>
      </c>
      <c r="W39" s="12">
        <v>1334.27</v>
      </c>
      <c r="X39" s="47">
        <v>0</v>
      </c>
      <c r="Y39" s="12">
        <v>0</v>
      </c>
      <c r="Z39" s="12">
        <v>9695.74</v>
      </c>
      <c r="AA39" s="56"/>
      <c r="AB39" s="57"/>
      <c r="AC39" s="56"/>
      <c r="AE39" s="53"/>
      <c r="AF39" s="22">
        <f t="shared" si="31"/>
        <v>12364.279999999999</v>
      </c>
      <c r="AG39" s="41">
        <f>AA38-AF39</f>
        <v>1.4814814803685294E-3</v>
      </c>
    </row>
    <row r="40" spans="1:33" ht="33" customHeight="1" x14ac:dyDescent="0.25">
      <c r="A40" s="54" t="s">
        <v>68</v>
      </c>
      <c r="B40" s="55" t="s">
        <v>65</v>
      </c>
      <c r="C40" s="30">
        <f>C41/$AA$32</f>
        <v>0</v>
      </c>
      <c r="D40" s="30">
        <f>D41/$AA$32</f>
        <v>0</v>
      </c>
      <c r="E40" s="30">
        <f t="shared" si="25"/>
        <v>0</v>
      </c>
      <c r="F40" s="30">
        <f t="shared" si="25"/>
        <v>0</v>
      </c>
      <c r="G40" s="30">
        <f t="shared" si="25"/>
        <v>0</v>
      </c>
      <c r="H40" s="30">
        <f t="shared" si="25"/>
        <v>0</v>
      </c>
      <c r="I40" s="30">
        <f t="shared" si="25"/>
        <v>0</v>
      </c>
      <c r="J40" s="30">
        <f t="shared" si="25"/>
        <v>0</v>
      </c>
      <c r="K40" s="30">
        <f t="shared" si="25"/>
        <v>0</v>
      </c>
      <c r="L40" s="30">
        <f t="shared" si="25"/>
        <v>0</v>
      </c>
      <c r="M40" s="30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v>0</v>
      </c>
      <c r="S40" s="36">
        <f t="shared" ref="S40:Z40" si="38">S41/$AA$40</f>
        <v>0.15264847476088406</v>
      </c>
      <c r="T40" s="36">
        <f t="shared" si="38"/>
        <v>0</v>
      </c>
      <c r="U40" s="36">
        <f t="shared" si="38"/>
        <v>0.84735153590431833</v>
      </c>
      <c r="V40" s="36">
        <f t="shared" si="38"/>
        <v>0</v>
      </c>
      <c r="W40" s="36">
        <f t="shared" si="38"/>
        <v>0</v>
      </c>
      <c r="X40" s="36">
        <f t="shared" si="38"/>
        <v>0</v>
      </c>
      <c r="Y40" s="36">
        <f t="shared" si="38"/>
        <v>0</v>
      </c>
      <c r="Z40" s="36">
        <f t="shared" si="38"/>
        <v>0</v>
      </c>
      <c r="AA40" s="56">
        <f t="shared" ref="AA40" si="39">AE40/1.35</f>
        <v>173634.94814814813</v>
      </c>
      <c r="AB40" s="57">
        <v>0.35</v>
      </c>
      <c r="AC40" s="56">
        <f t="shared" ref="AC40" si="40">AA40*AB40+AA40</f>
        <v>234407.18</v>
      </c>
      <c r="AE40" s="53">
        <v>234407.18</v>
      </c>
      <c r="AF40" s="10">
        <f t="shared" si="31"/>
        <v>1.0000000106652025</v>
      </c>
    </row>
    <row r="41" spans="1:33" ht="33" customHeight="1" x14ac:dyDescent="0.25">
      <c r="A41" s="54"/>
      <c r="B41" s="55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47">
        <v>0</v>
      </c>
      <c r="Y41" s="12">
        <v>0</v>
      </c>
      <c r="Z41" s="12">
        <v>0</v>
      </c>
      <c r="AA41" s="56"/>
      <c r="AB41" s="57"/>
      <c r="AC41" s="56"/>
      <c r="AE41" s="53"/>
      <c r="AF41" s="22">
        <f t="shared" si="31"/>
        <v>173634.95</v>
      </c>
      <c r="AG41" s="41">
        <f>AA40-AF41</f>
        <v>-1.8518518772907555E-3</v>
      </c>
    </row>
    <row r="42" spans="1:33" ht="51" customHeight="1" x14ac:dyDescent="0.25">
      <c r="A42" s="62" t="s">
        <v>21</v>
      </c>
      <c r="B42" s="63"/>
      <c r="C42" s="13">
        <f>C13+C15+C17+C19+C21+C23+C25+C27+C29+C31+C33+C35+C37+C39+C41</f>
        <v>9559.27</v>
      </c>
      <c r="D42" s="13">
        <f t="shared" ref="D42:Y42" si="41">D13+D15+D17+D19+D21+D23+D25+D27+D29+D31+D33+D35+D37+D39+D41</f>
        <v>6011.67</v>
      </c>
      <c r="E42" s="13">
        <f t="shared" si="41"/>
        <v>394896.25</v>
      </c>
      <c r="F42" s="13">
        <f t="shared" si="41"/>
        <v>797983.92999999993</v>
      </c>
      <c r="G42" s="13">
        <f t="shared" si="41"/>
        <v>859702.15</v>
      </c>
      <c r="H42" s="13">
        <f t="shared" si="41"/>
        <v>966788.34</v>
      </c>
      <c r="I42" s="13">
        <f t="shared" si="41"/>
        <v>1153241.79</v>
      </c>
      <c r="J42" s="13">
        <f t="shared" si="41"/>
        <v>951466.7300000001</v>
      </c>
      <c r="K42" s="13">
        <f t="shared" si="41"/>
        <v>865675.75</v>
      </c>
      <c r="L42" s="13">
        <f t="shared" si="41"/>
        <v>647134.31999999995</v>
      </c>
      <c r="M42" s="13">
        <f t="shared" si="41"/>
        <v>585016.48</v>
      </c>
      <c r="N42" s="13">
        <f t="shared" si="41"/>
        <v>483680.95999999996</v>
      </c>
      <c r="O42" s="13">
        <f t="shared" si="41"/>
        <v>306745.73000000004</v>
      </c>
      <c r="P42" s="13">
        <f t="shared" si="41"/>
        <v>216783.23</v>
      </c>
      <c r="Q42" s="13">
        <f t="shared" si="41"/>
        <v>746584.91999999993</v>
      </c>
      <c r="R42" s="42">
        <v>1379192.1700000002</v>
      </c>
      <c r="S42" s="13">
        <f t="shared" si="41"/>
        <v>633701.91</v>
      </c>
      <c r="T42" s="13">
        <f t="shared" si="41"/>
        <v>769959.99999999977</v>
      </c>
      <c r="U42" s="13">
        <f t="shared" si="41"/>
        <v>1238304.3299999998</v>
      </c>
      <c r="V42" s="13">
        <f t="shared" si="41"/>
        <v>453832.4</v>
      </c>
      <c r="W42" s="13">
        <f t="shared" ref="W42" si="42">W13+W15+W17+W19+W21+W23+W25+W27+W29+W31+W33+W35+W37+W39+W41</f>
        <v>453832.4</v>
      </c>
      <c r="X42" s="49">
        <f t="shared" si="41"/>
        <v>697804.3</v>
      </c>
      <c r="Y42" s="13">
        <f t="shared" si="41"/>
        <v>6403610.3149999995</v>
      </c>
      <c r="Z42" s="13">
        <f>Z13+Z15+Z17+Z19+Z21+Z23+Z25+Z27+Z29+Z31+Z33+Z35+Z37+Z39+Z41-0.07</f>
        <v>6815623.9299999997</v>
      </c>
      <c r="AA42" s="14">
        <f>SUM(AA12:AA41)-0.07</f>
        <v>27837133.26111111</v>
      </c>
      <c r="AB42" s="15">
        <v>0.35</v>
      </c>
      <c r="AC42" s="14">
        <f>SUM(AC12:AC41)-0.1</f>
        <v>37580129.897000007</v>
      </c>
    </row>
    <row r="43" spans="1:33" ht="21" customHeight="1" x14ac:dyDescent="0.3">
      <c r="A43" s="62" t="s">
        <v>15</v>
      </c>
      <c r="B43" s="63"/>
      <c r="C43" s="16">
        <v>0.35</v>
      </c>
      <c r="D43" s="16">
        <v>0.35</v>
      </c>
      <c r="E43" s="16">
        <v>0.35</v>
      </c>
      <c r="F43" s="16">
        <v>0.35</v>
      </c>
      <c r="G43" s="16">
        <v>0.35</v>
      </c>
      <c r="H43" s="16">
        <v>0.35</v>
      </c>
      <c r="I43" s="26">
        <v>0.35</v>
      </c>
      <c r="J43" s="16">
        <v>0.35</v>
      </c>
      <c r="K43" s="26">
        <v>0.35</v>
      </c>
      <c r="L43" s="16">
        <v>0.35</v>
      </c>
      <c r="M43" s="26">
        <v>0.35</v>
      </c>
      <c r="N43" s="26">
        <v>0.35</v>
      </c>
      <c r="O43" s="26">
        <v>0.35</v>
      </c>
      <c r="P43" s="26">
        <v>0.35</v>
      </c>
      <c r="Q43" s="26">
        <v>0.35</v>
      </c>
      <c r="R43" s="26">
        <v>0.35</v>
      </c>
      <c r="S43" s="16">
        <v>0.35</v>
      </c>
      <c r="T43" s="16">
        <v>0.35</v>
      </c>
      <c r="U43" s="16">
        <v>0.35</v>
      </c>
      <c r="V43" s="16">
        <v>0.35</v>
      </c>
      <c r="W43" s="16">
        <v>0.35</v>
      </c>
      <c r="X43" s="50">
        <v>0.35</v>
      </c>
      <c r="Y43" s="16">
        <v>0.35</v>
      </c>
      <c r="Z43" s="16">
        <v>0.35</v>
      </c>
      <c r="AA43" s="21"/>
      <c r="AB43" s="21"/>
      <c r="AC43" s="21"/>
      <c r="AE43" s="9">
        <f>SUM(C42:Z42)</f>
        <v>27837133.274999999</v>
      </c>
      <c r="AF43" s="11"/>
    </row>
    <row r="44" spans="1:33" ht="30" customHeight="1" x14ac:dyDescent="0.3">
      <c r="A44" s="62" t="s">
        <v>22</v>
      </c>
      <c r="B44" s="63"/>
      <c r="C44" s="17">
        <f>ROUND(C42*C43+C42,2)</f>
        <v>12905.01</v>
      </c>
      <c r="D44" s="17">
        <f>(D42*D43)+D42</f>
        <v>8115.7545</v>
      </c>
      <c r="E44" s="17">
        <f t="shared" ref="E44:Y44" si="43">ROUND(E42*E43+E42,3)</f>
        <v>533109.93799999997</v>
      </c>
      <c r="F44" s="17">
        <f t="shared" si="43"/>
        <v>1077278.3060000001</v>
      </c>
      <c r="G44" s="17">
        <f t="shared" si="43"/>
        <v>1160597.9029999999</v>
      </c>
      <c r="H44" s="17">
        <v>1305164.2590000001</v>
      </c>
      <c r="I44" s="27">
        <f t="shared" si="43"/>
        <v>1556876.4169999999</v>
      </c>
      <c r="J44" s="17">
        <f t="shared" si="43"/>
        <v>1284480.0859999999</v>
      </c>
      <c r="K44" s="27">
        <f t="shared" si="43"/>
        <v>1168662.263</v>
      </c>
      <c r="L44" s="17">
        <f t="shared" si="43"/>
        <v>873631.33200000005</v>
      </c>
      <c r="M44" s="27">
        <f>ROUND(M42*M43+M42,3)</f>
        <v>789772.24800000002</v>
      </c>
      <c r="N44" s="27">
        <v>652969.30000000005</v>
      </c>
      <c r="O44" s="27">
        <f t="shared" si="43"/>
        <v>414106.73599999998</v>
      </c>
      <c r="P44" s="27">
        <f t="shared" si="43"/>
        <v>292657.36099999998</v>
      </c>
      <c r="Q44" s="27">
        <f t="shared" si="43"/>
        <v>1007889.642</v>
      </c>
      <c r="R44" s="27">
        <v>1861909.43</v>
      </c>
      <c r="S44" s="17">
        <f t="shared" si="43"/>
        <v>855497.57900000003</v>
      </c>
      <c r="T44" s="17">
        <f t="shared" si="43"/>
        <v>1039446</v>
      </c>
      <c r="U44" s="17">
        <f t="shared" si="43"/>
        <v>1671710.8459999999</v>
      </c>
      <c r="V44" s="17">
        <f t="shared" si="43"/>
        <v>612673.74</v>
      </c>
      <c r="W44" s="17">
        <f t="shared" ref="W44" si="44">ROUND(W42*W43+W42,3)</f>
        <v>612673.74</v>
      </c>
      <c r="X44" s="51">
        <f t="shared" si="43"/>
        <v>942035.80500000005</v>
      </c>
      <c r="Y44" s="17">
        <f t="shared" si="43"/>
        <v>8644873.9250000007</v>
      </c>
      <c r="Z44" s="17">
        <f>ROUND(Z42*Z43+Z42,3)-0.01</f>
        <v>9201092.2960000001</v>
      </c>
      <c r="AA44" s="21"/>
      <c r="AB44" s="21"/>
      <c r="AC44" s="21"/>
      <c r="AE44" s="9">
        <f>SUM(C44:Z44)</f>
        <v>37580129.916500002</v>
      </c>
    </row>
    <row r="45" spans="1:33" ht="18.75" x14ac:dyDescent="0.25">
      <c r="A45" s="64" t="s">
        <v>56</v>
      </c>
      <c r="B45" s="65"/>
      <c r="C45" s="34">
        <v>2.7689999999999999E-2</v>
      </c>
      <c r="D45" s="34">
        <v>2.7689999999999999E-2</v>
      </c>
      <c r="E45" s="34">
        <v>2.7689999999999999E-2</v>
      </c>
      <c r="F45" s="34">
        <v>2.7689999999999999E-2</v>
      </c>
      <c r="G45" s="34">
        <v>2.7689999999999999E-2</v>
      </c>
      <c r="H45" s="34">
        <v>2.7689999999999999E-2</v>
      </c>
      <c r="I45" s="34">
        <v>2.7689999999999999E-2</v>
      </c>
      <c r="J45" s="34">
        <v>2.7689999999999999E-2</v>
      </c>
      <c r="K45" s="34">
        <v>2.7689999999999999E-2</v>
      </c>
      <c r="L45" s="34">
        <v>2.7689999999999999E-2</v>
      </c>
      <c r="M45" s="35">
        <v>2.7689999999999999E-2</v>
      </c>
      <c r="N45" s="35">
        <v>2.7689999999999999E-2</v>
      </c>
      <c r="O45" s="35">
        <v>2.7689999999999999E-2</v>
      </c>
      <c r="P45" s="35">
        <v>2.7689999999999999E-2</v>
      </c>
      <c r="Q45" s="35">
        <v>2.7689999999999999E-2</v>
      </c>
      <c r="R45" s="35">
        <v>2.7689999999999999E-2</v>
      </c>
      <c r="S45" s="34">
        <v>2.7689999999999999E-2</v>
      </c>
      <c r="T45" s="34">
        <v>2.7689999999999999E-2</v>
      </c>
      <c r="U45" s="34">
        <v>2.7689999999999999E-2</v>
      </c>
      <c r="V45" s="34">
        <v>2.7689999999999999E-2</v>
      </c>
      <c r="W45" s="34">
        <v>2.7689999999999999E-2</v>
      </c>
      <c r="X45" s="52">
        <v>2.7689999999999999E-2</v>
      </c>
      <c r="Y45" s="34">
        <v>2.7689999999999999E-2</v>
      </c>
      <c r="Z45" s="34">
        <v>2.7689999999999999E-2</v>
      </c>
      <c r="AE45" s="11"/>
    </row>
    <row r="46" spans="1:33" ht="30" customHeight="1" x14ac:dyDescent="0.3">
      <c r="A46" s="64" t="s">
        <v>57</v>
      </c>
      <c r="B46" s="65"/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27">
        <v>671050.01580624003</v>
      </c>
      <c r="O46" s="27">
        <f t="shared" ref="O46:Z46" si="45">(O44*O45)+O44</f>
        <v>425573.35151983995</v>
      </c>
      <c r="P46" s="27">
        <f t="shared" si="45"/>
        <v>300761.04332608997</v>
      </c>
      <c r="Q46" s="27">
        <f t="shared" si="45"/>
        <v>1035798.10618698</v>
      </c>
      <c r="R46" s="27">
        <v>1913465.7021166999</v>
      </c>
      <c r="S46" s="17">
        <f t="shared" si="45"/>
        <v>879186.30696250999</v>
      </c>
      <c r="T46" s="17">
        <f t="shared" si="45"/>
        <v>1068228.2597399999</v>
      </c>
      <c r="U46" s="17">
        <f t="shared" si="45"/>
        <v>1718000.5193257399</v>
      </c>
      <c r="V46" s="17">
        <f t="shared" si="45"/>
        <v>629638.67586059996</v>
      </c>
      <c r="W46" s="17">
        <f t="shared" ref="W46" si="46">(W44*W45)+W44</f>
        <v>629638.67586059996</v>
      </c>
      <c r="X46" s="51">
        <f t="shared" si="45"/>
        <v>968120.77644045011</v>
      </c>
      <c r="Y46" s="17">
        <f t="shared" si="45"/>
        <v>8884250.4839832503</v>
      </c>
      <c r="Z46" s="17">
        <f t="shared" si="45"/>
        <v>9455870.54167624</v>
      </c>
    </row>
    <row r="47" spans="1:33" ht="18.75" x14ac:dyDescent="0.25">
      <c r="A47" s="64" t="s">
        <v>58</v>
      </c>
      <c r="B47" s="65"/>
      <c r="C47" s="34">
        <v>4.4699999999999997E-2</v>
      </c>
      <c r="D47" s="34">
        <v>4.4699999999999997E-2</v>
      </c>
      <c r="E47" s="34">
        <v>4.4699999999999997E-2</v>
      </c>
      <c r="F47" s="34">
        <v>4.4699999999999997E-2</v>
      </c>
      <c r="G47" s="34">
        <v>4.4699999999999997E-2</v>
      </c>
      <c r="H47" s="34">
        <v>4.4699999999999997E-2</v>
      </c>
      <c r="I47" s="34">
        <v>4.4699999999999997E-2</v>
      </c>
      <c r="J47" s="34">
        <v>4.4699999999999997E-2</v>
      </c>
      <c r="K47" s="34">
        <v>4.4699999999999997E-2</v>
      </c>
      <c r="L47" s="34">
        <v>4.4699999999999997E-2</v>
      </c>
      <c r="M47" s="35">
        <v>4.4699999999999997E-2</v>
      </c>
      <c r="N47" s="35">
        <v>4.4699999999999997E-2</v>
      </c>
      <c r="O47" s="35">
        <v>4.4699999999999997E-2</v>
      </c>
      <c r="P47" s="35">
        <v>4.4699999999999997E-2</v>
      </c>
      <c r="Q47" s="35">
        <v>4.4699999999999997E-2</v>
      </c>
      <c r="R47" s="35">
        <v>4.4699999999999997E-2</v>
      </c>
      <c r="S47" s="34">
        <v>4.4699999999999997E-2</v>
      </c>
      <c r="T47" s="34">
        <v>4.4699999999999997E-2</v>
      </c>
      <c r="U47" s="34">
        <v>4.4699999999999997E-2</v>
      </c>
      <c r="V47" s="34">
        <v>4.4699999999999997E-2</v>
      </c>
      <c r="W47" s="34">
        <v>4.4699999999999997E-2</v>
      </c>
      <c r="X47" s="52">
        <v>4.4699999999999997E-2</v>
      </c>
      <c r="Y47" s="34">
        <v>4.4699999999999997E-2</v>
      </c>
      <c r="Z47" s="34">
        <v>4.4699999999999997E-2</v>
      </c>
    </row>
    <row r="48" spans="1:33" ht="30" customHeight="1" x14ac:dyDescent="0.3">
      <c r="A48" s="66" t="s">
        <v>59</v>
      </c>
      <c r="B48" s="67"/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27">
        <v>701045.961512779</v>
      </c>
      <c r="O48" s="27">
        <f>(O46*O47)+O46+0.01</f>
        <v>444596.4903327768</v>
      </c>
      <c r="P48" s="27">
        <f t="shared" ref="P48:Z48" si="47">(P46*P47)+P46</f>
        <v>314205.06196276622</v>
      </c>
      <c r="Q48" s="27">
        <f>(Q46*Q47)+Q46</f>
        <v>1082098.2815335381</v>
      </c>
      <c r="R48" s="27">
        <v>1998997.6190013164</v>
      </c>
      <c r="S48" s="17">
        <f t="shared" si="47"/>
        <v>918485.93488373421</v>
      </c>
      <c r="T48" s="17">
        <f t="shared" si="47"/>
        <v>1115978.0629503778</v>
      </c>
      <c r="U48" s="17">
        <f t="shared" si="47"/>
        <v>1794795.1425396006</v>
      </c>
      <c r="V48" s="17">
        <f t="shared" si="47"/>
        <v>657783.52467156877</v>
      </c>
      <c r="W48" s="17">
        <f t="shared" ref="W48" si="48">(W46*W47)+W46</f>
        <v>657783.52467156877</v>
      </c>
      <c r="X48" s="51">
        <f t="shared" si="47"/>
        <v>1011395.7751473382</v>
      </c>
      <c r="Y48" s="27">
        <f t="shared" si="47"/>
        <v>9281376.4806173015</v>
      </c>
      <c r="Z48" s="27">
        <f t="shared" si="47"/>
        <v>9878547.9548891671</v>
      </c>
    </row>
    <row r="49" spans="1:37" ht="18.75" x14ac:dyDescent="0.3">
      <c r="A49" s="68" t="s">
        <v>60</v>
      </c>
      <c r="B49" s="68"/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661237.62</v>
      </c>
      <c r="M49" s="27">
        <v>58149.15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51">
        <v>0</v>
      </c>
      <c r="Y49" s="17">
        <v>0</v>
      </c>
      <c r="Z49" s="17">
        <v>0</v>
      </c>
    </row>
    <row r="50" spans="1:37" ht="18.75" x14ac:dyDescent="0.25">
      <c r="A50" s="64" t="s">
        <v>69</v>
      </c>
      <c r="B50" s="65"/>
      <c r="C50" s="34">
        <v>0.47208</v>
      </c>
      <c r="D50" s="34">
        <v>0.47208</v>
      </c>
      <c r="E50" s="34">
        <v>0.47208</v>
      </c>
      <c r="F50" s="34">
        <v>0.47208</v>
      </c>
      <c r="G50" s="34">
        <v>0.47208</v>
      </c>
      <c r="H50" s="34">
        <v>0.47208</v>
      </c>
      <c r="I50" s="34">
        <v>0.47208</v>
      </c>
      <c r="J50" s="34">
        <v>0.47208</v>
      </c>
      <c r="K50" s="34">
        <v>0.47208</v>
      </c>
      <c r="L50" s="34">
        <v>0.47208</v>
      </c>
      <c r="M50" s="34">
        <v>0.47208</v>
      </c>
      <c r="N50" s="34">
        <v>0.47208</v>
      </c>
      <c r="O50" s="34">
        <v>0.47208</v>
      </c>
      <c r="P50" s="34">
        <v>0.47208</v>
      </c>
      <c r="Q50" s="34">
        <v>0.47208</v>
      </c>
      <c r="R50" s="34">
        <v>0.47208</v>
      </c>
      <c r="S50" s="34">
        <v>0.47208</v>
      </c>
      <c r="T50" s="34">
        <v>0.47208</v>
      </c>
      <c r="U50" s="34">
        <v>0.47208</v>
      </c>
      <c r="V50" s="34">
        <v>0.47208</v>
      </c>
      <c r="W50" s="34">
        <v>0.47208</v>
      </c>
      <c r="X50" s="52">
        <v>0.47208</v>
      </c>
      <c r="Y50" s="34">
        <v>0.47208</v>
      </c>
      <c r="Z50" s="34">
        <v>0.47208</v>
      </c>
    </row>
    <row r="51" spans="1:37" ht="18.75" x14ac:dyDescent="0.3">
      <c r="A51" s="66" t="s">
        <v>70</v>
      </c>
      <c r="B51" s="67"/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27">
        <v>0</v>
      </c>
      <c r="O51" s="27">
        <v>0</v>
      </c>
      <c r="P51" s="27">
        <f t="shared" ref="P51" si="49">(P49*P50)+P49</f>
        <v>0</v>
      </c>
      <c r="Q51" s="27">
        <f>(Q49*Q50)+Q49</f>
        <v>0</v>
      </c>
      <c r="R51" s="27">
        <v>0</v>
      </c>
      <c r="S51" s="17">
        <f>(S48*S50)+S48-0.01</f>
        <v>1352084.7650236476</v>
      </c>
      <c r="T51" s="17">
        <f>(T48*T50)+T48</f>
        <v>1642808.986907992</v>
      </c>
      <c r="U51" s="17">
        <f>(U48*U50)+U48</f>
        <v>2642082.0334296953</v>
      </c>
      <c r="V51" s="17">
        <f>(V48*V50)+V48</f>
        <v>968309.97099852294</v>
      </c>
      <c r="W51" s="17">
        <f>(W48*W50)+W48</f>
        <v>968309.97099852294</v>
      </c>
      <c r="X51" s="51">
        <f t="shared" ref="X51:Z51" si="50">(X48*X50)+X48</f>
        <v>1488855.4926788935</v>
      </c>
      <c r="Y51" s="17">
        <f t="shared" si="50"/>
        <v>13662928.689587116</v>
      </c>
      <c r="Z51" s="17">
        <f t="shared" si="50"/>
        <v>14542012.873433245</v>
      </c>
    </row>
    <row r="53" spans="1:37" x14ac:dyDescent="0.25">
      <c r="D53" s="9"/>
    </row>
    <row r="55" spans="1:37" ht="15.75" x14ac:dyDescent="0.25">
      <c r="B55" s="1"/>
      <c r="C55" s="1"/>
      <c r="D55" s="1"/>
      <c r="E55" s="1"/>
      <c r="F55" s="1"/>
      <c r="G55" s="1"/>
    </row>
    <row r="56" spans="1:37" ht="15.75" x14ac:dyDescent="0.25"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61"/>
      <c r="AB56" s="61"/>
      <c r="AC56" s="61"/>
      <c r="AD56" s="61"/>
      <c r="AE56" s="1"/>
      <c r="AF56" s="1"/>
      <c r="AH56" s="1"/>
      <c r="AI56" s="1"/>
    </row>
    <row r="57" spans="1:37" ht="15.75" x14ac:dyDescent="0.25">
      <c r="B57" s="1"/>
      <c r="C57" s="1"/>
      <c r="D57" s="1"/>
      <c r="E57" s="1"/>
      <c r="H57" s="2"/>
      <c r="I57" s="2"/>
      <c r="J57" s="2"/>
      <c r="K57" s="2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61"/>
      <c r="AB57" s="61"/>
      <c r="AC57" s="61"/>
      <c r="AD57" s="61"/>
      <c r="AE57" s="1"/>
      <c r="AF57" s="1"/>
      <c r="AH57" s="1"/>
      <c r="AI57" s="1"/>
    </row>
    <row r="58" spans="1:37" ht="28.5" x14ac:dyDescent="0.45">
      <c r="B58" s="60"/>
      <c r="C58" s="60"/>
      <c r="D58" s="60"/>
      <c r="E58" s="3"/>
      <c r="F58" s="3"/>
      <c r="G58" s="60"/>
      <c r="H58" s="60"/>
      <c r="I58" s="60"/>
      <c r="J58" s="60"/>
      <c r="K58" s="60"/>
      <c r="L58" s="60"/>
      <c r="M58" s="6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61"/>
      <c r="AB58" s="61"/>
      <c r="AC58" s="61"/>
      <c r="AD58" s="61"/>
    </row>
    <row r="59" spans="1:37" ht="28.5" x14ac:dyDescent="0.45">
      <c r="B59" s="60"/>
      <c r="C59" s="60"/>
      <c r="D59" s="60"/>
      <c r="E59" s="3"/>
      <c r="F59" s="3"/>
      <c r="G59" s="60"/>
      <c r="H59" s="60"/>
      <c r="I59" s="60"/>
      <c r="J59" s="60"/>
      <c r="K59" s="60"/>
      <c r="L59" s="60"/>
      <c r="M59" s="6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61"/>
      <c r="AB59" s="61"/>
      <c r="AC59" s="61"/>
      <c r="AD59" s="61"/>
      <c r="AE59" s="1"/>
      <c r="AF59" s="1"/>
    </row>
    <row r="60" spans="1:37" ht="28.5" x14ac:dyDescent="0.45">
      <c r="B60" s="60"/>
      <c r="C60" s="60"/>
      <c r="D60" s="60"/>
      <c r="E60" s="3"/>
      <c r="F60" s="3"/>
      <c r="G60" s="60"/>
      <c r="H60" s="60"/>
      <c r="I60" s="60"/>
      <c r="J60" s="60"/>
      <c r="K60" s="60"/>
      <c r="L60" s="60"/>
      <c r="M60" s="6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61"/>
      <c r="AB60" s="61"/>
      <c r="AC60" s="61"/>
      <c r="AD60" s="61"/>
      <c r="AE60" s="1"/>
      <c r="AF60" s="1"/>
      <c r="AJ60" s="1"/>
      <c r="AK60" s="1"/>
    </row>
    <row r="61" spans="1:37" ht="15.75" x14ac:dyDescent="0.25">
      <c r="H61" s="59"/>
      <c r="I61" s="59"/>
      <c r="J61" s="59"/>
      <c r="K61" s="59"/>
      <c r="L61" s="4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H61" s="1"/>
      <c r="AI61" s="1"/>
    </row>
    <row r="62" spans="1:37" x14ac:dyDescent="0.25">
      <c r="H62" s="5"/>
      <c r="I62" s="5"/>
      <c r="J62" s="5"/>
      <c r="K62" s="5"/>
      <c r="L62" s="5"/>
      <c r="M62" s="5"/>
    </row>
    <row r="63" spans="1:37" x14ac:dyDescent="0.25">
      <c r="H63" s="5"/>
      <c r="I63" s="5"/>
      <c r="J63" s="5"/>
      <c r="K63" s="5"/>
      <c r="L63" s="5"/>
      <c r="M63" s="5"/>
    </row>
    <row r="64" spans="1:37" x14ac:dyDescent="0.25">
      <c r="H64" s="5"/>
      <c r="I64" s="5"/>
      <c r="J64" s="5"/>
      <c r="K64" s="5"/>
      <c r="L64" s="5"/>
      <c r="M64" s="5"/>
    </row>
    <row r="65" spans="8:13" x14ac:dyDescent="0.25">
      <c r="H65" s="5"/>
      <c r="I65" s="5"/>
      <c r="J65" s="5"/>
      <c r="K65" s="5"/>
      <c r="L65" s="5"/>
      <c r="M65" s="5"/>
    </row>
  </sheetData>
  <mergeCells count="119">
    <mergeCell ref="AE12:AE13"/>
    <mergeCell ref="A2:I7"/>
    <mergeCell ref="J2:AC7"/>
    <mergeCell ref="A8:N8"/>
    <mergeCell ref="AA8:AC8"/>
    <mergeCell ref="AA9:AC9"/>
    <mergeCell ref="A10:G10"/>
    <mergeCell ref="AA10:AC10"/>
    <mergeCell ref="A12:A13"/>
    <mergeCell ref="B12:B13"/>
    <mergeCell ref="AA12:AA13"/>
    <mergeCell ref="AB12:AB13"/>
    <mergeCell ref="AC12:AC13"/>
    <mergeCell ref="AE16:AE17"/>
    <mergeCell ref="A14:A15"/>
    <mergeCell ref="B14:B15"/>
    <mergeCell ref="AA14:AA15"/>
    <mergeCell ref="AB14:AB15"/>
    <mergeCell ref="AC14:AC15"/>
    <mergeCell ref="AE14:AE15"/>
    <mergeCell ref="A16:A17"/>
    <mergeCell ref="B16:B17"/>
    <mergeCell ref="AA16:AA17"/>
    <mergeCell ref="AB16:AB17"/>
    <mergeCell ref="AC16:AC17"/>
    <mergeCell ref="AE20:AE21"/>
    <mergeCell ref="A18:A19"/>
    <mergeCell ref="B18:B19"/>
    <mergeCell ref="AA18:AA19"/>
    <mergeCell ref="AB18:AB19"/>
    <mergeCell ref="AC18:AC19"/>
    <mergeCell ref="AE18:AE19"/>
    <mergeCell ref="A20:A21"/>
    <mergeCell ref="B20:B21"/>
    <mergeCell ref="AA20:AA21"/>
    <mergeCell ref="AB20:AB21"/>
    <mergeCell ref="AC20:AC21"/>
    <mergeCell ref="AE24:AE25"/>
    <mergeCell ref="A22:A23"/>
    <mergeCell ref="B22:B23"/>
    <mergeCell ref="AA22:AA23"/>
    <mergeCell ref="AB22:AB23"/>
    <mergeCell ref="AC22:AC23"/>
    <mergeCell ref="AE22:AE23"/>
    <mergeCell ref="A24:A25"/>
    <mergeCell ref="B24:B25"/>
    <mergeCell ref="AA24:AA25"/>
    <mergeCell ref="AB24:AB25"/>
    <mergeCell ref="AC24:AC25"/>
    <mergeCell ref="AE28:AE29"/>
    <mergeCell ref="A26:A27"/>
    <mergeCell ref="B26:B27"/>
    <mergeCell ref="AA26:AA27"/>
    <mergeCell ref="AB26:AB27"/>
    <mergeCell ref="AC26:AC27"/>
    <mergeCell ref="AE26:AE27"/>
    <mergeCell ref="A28:A29"/>
    <mergeCell ref="B28:B29"/>
    <mergeCell ref="AA28:AA29"/>
    <mergeCell ref="AB28:AB29"/>
    <mergeCell ref="AC28:AC29"/>
    <mergeCell ref="AE32:AE33"/>
    <mergeCell ref="A30:A31"/>
    <mergeCell ref="B30:B31"/>
    <mergeCell ref="AA30:AA31"/>
    <mergeCell ref="AB30:AB31"/>
    <mergeCell ref="AC30:AC31"/>
    <mergeCell ref="AE30:AE31"/>
    <mergeCell ref="A32:A33"/>
    <mergeCell ref="B32:B33"/>
    <mergeCell ref="AA32:AA33"/>
    <mergeCell ref="AB32:AB33"/>
    <mergeCell ref="AC32:AC33"/>
    <mergeCell ref="A42:B42"/>
    <mergeCell ref="A43:B43"/>
    <mergeCell ref="A44:B44"/>
    <mergeCell ref="AA56:AD56"/>
    <mergeCell ref="AA57:AD57"/>
    <mergeCell ref="A45:B45"/>
    <mergeCell ref="A46:B46"/>
    <mergeCell ref="A47:B47"/>
    <mergeCell ref="A48:B48"/>
    <mergeCell ref="A49:B49"/>
    <mergeCell ref="A50:B50"/>
    <mergeCell ref="A51:B51"/>
    <mergeCell ref="H61:K61"/>
    <mergeCell ref="B59:D59"/>
    <mergeCell ref="G59:M59"/>
    <mergeCell ref="AA59:AD59"/>
    <mergeCell ref="B60:D60"/>
    <mergeCell ref="G60:M60"/>
    <mergeCell ref="AA60:AD60"/>
    <mergeCell ref="B58:D58"/>
    <mergeCell ref="G58:M58"/>
    <mergeCell ref="AA58:AD58"/>
    <mergeCell ref="AE34:AE35"/>
    <mergeCell ref="AE36:AE37"/>
    <mergeCell ref="AE38:AE39"/>
    <mergeCell ref="AE40:AE41"/>
    <mergeCell ref="A40:A41"/>
    <mergeCell ref="B40:B41"/>
    <mergeCell ref="AA40:AA41"/>
    <mergeCell ref="AB40:AB41"/>
    <mergeCell ref="AC40:AC41"/>
    <mergeCell ref="A38:A39"/>
    <mergeCell ref="B38:B39"/>
    <mergeCell ref="AA38:AA39"/>
    <mergeCell ref="AB38:AB39"/>
    <mergeCell ref="AC38:AC39"/>
    <mergeCell ref="A36:A37"/>
    <mergeCell ref="B36:B37"/>
    <mergeCell ref="AA36:AA37"/>
    <mergeCell ref="AB36:AB37"/>
    <mergeCell ref="AC36:AC37"/>
    <mergeCell ref="A34:A35"/>
    <mergeCell ref="B34:B35"/>
    <mergeCell ref="AA34:AA35"/>
    <mergeCell ref="AB34:AB35"/>
    <mergeCell ref="AC34:AC35"/>
  </mergeCells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31" firstPageNumber="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Tamires Silva dos Santos</cp:lastModifiedBy>
  <cp:lastPrinted>2022-06-27T12:35:29Z</cp:lastPrinted>
  <dcterms:created xsi:type="dcterms:W3CDTF">2020-11-25T10:47:14Z</dcterms:created>
  <dcterms:modified xsi:type="dcterms:W3CDTF">2022-11-07T12:55:20Z</dcterms:modified>
</cp:coreProperties>
</file>