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6ª MEDIÇÃO\CRONOGRAMA\"/>
    </mc:Choice>
  </mc:AlternateContent>
  <xr:revisionPtr revIDLastSave="0" documentId="13_ncr:1_{B827FE64-1A87-41DA-B542-024F1F720D07}" xr6:coauthVersionLast="47" xr6:coauthVersionMax="47" xr10:uidLastSave="{00000000-0000-0000-0000-000000000000}"/>
  <bookViews>
    <workbookView xWindow="2037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3" i="2" l="1"/>
  <c r="AB52" i="2"/>
  <c r="AN61" i="2"/>
  <c r="X61" i="2"/>
  <c r="W61" i="2"/>
  <c r="V61" i="2"/>
  <c r="U61" i="2"/>
  <c r="T61" i="2"/>
  <c r="S61" i="2"/>
  <c r="AG33" i="2" l="1"/>
  <c r="AF33" i="2"/>
  <c r="AH33" i="2"/>
  <c r="AH23" i="2"/>
  <c r="AH21" i="2"/>
  <c r="AE33" i="2"/>
  <c r="Z16" i="2" l="1"/>
  <c r="AH50" i="2" l="1"/>
  <c r="AH52" i="2" s="1"/>
  <c r="AH54" i="2" s="1"/>
  <c r="AH56" i="2" s="1"/>
  <c r="AH59" i="2" s="1"/>
  <c r="AH61" i="2" s="1"/>
  <c r="AG50" i="2"/>
  <c r="AG52" i="2" s="1"/>
  <c r="AG54" i="2" s="1"/>
  <c r="AG56" i="2" s="1"/>
  <c r="AG59" i="2" s="1"/>
  <c r="AG61" i="2" s="1"/>
  <c r="AF50" i="2"/>
  <c r="AF52" i="2" s="1"/>
  <c r="AF54" i="2" s="1"/>
  <c r="AF56" i="2" s="1"/>
  <c r="AF59" i="2" s="1"/>
  <c r="AF61" i="2" s="1"/>
  <c r="AE50" i="2"/>
  <c r="AE52" i="2" s="1"/>
  <c r="AE54" i="2" s="1"/>
  <c r="AE56" i="2" s="1"/>
  <c r="AE59" i="2" s="1"/>
  <c r="AE61" i="2" s="1"/>
  <c r="AD50" i="2"/>
  <c r="AD52" i="2" s="1"/>
  <c r="AD54" i="2" s="1"/>
  <c r="AD56" i="2" s="1"/>
  <c r="AD59" i="2" s="1"/>
  <c r="AD61" i="2" s="1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B54" i="2" s="1"/>
  <c r="AB56" i="2" s="1"/>
  <c r="AB59" i="2" s="1"/>
  <c r="AB61" i="2" s="1"/>
  <c r="AI50" i="2"/>
  <c r="AI52" i="2" s="1"/>
  <c r="AI54" i="2" s="1"/>
  <c r="AI56" i="2" s="1"/>
  <c r="AI59" i="2" s="1"/>
  <c r="AI61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I20" i="2"/>
  <c r="AA18" i="2"/>
  <c r="AB18" i="2"/>
  <c r="AC18" i="2"/>
  <c r="AD18" i="2"/>
  <c r="AE18" i="2"/>
  <c r="AF18" i="2"/>
  <c r="AG18" i="2"/>
  <c r="AH18" i="2"/>
  <c r="AI18" i="2"/>
  <c r="AA52" i="2" l="1"/>
  <c r="AA54" i="2" s="1"/>
  <c r="AA56" i="2" s="1"/>
  <c r="AA59" i="2" s="1"/>
  <c r="AA61" i="2" s="1"/>
  <c r="AC50" i="2"/>
  <c r="AC52" i="2" s="1"/>
  <c r="AC54" i="2" s="1"/>
  <c r="AC56" i="2" s="1"/>
  <c r="AC59" i="2" s="1"/>
  <c r="AC61" i="2" s="1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S40" i="2" l="1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s="1"/>
  <c r="AB34" i="2" l="1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4" i="2" s="1"/>
  <c r="AN56" i="2" s="1"/>
  <c r="AN59" i="2" s="1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<sst xmlns="http://schemas.openxmlformats.org/spreadsheetml/2006/main" count="94" uniqueCount="91">
  <si>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</si>
  <si>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</si>
  <si>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</si>
  <si>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</si>
  <si>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</si>
  <si>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</si>
  <si>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</si>
  <si>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</si>
  <si>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</si>
  <si>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</si>
  <si>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</si>
  <si>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</si>
  <si>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</si>
  <si>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</si>
  <si>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</si>
  <si>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</si>
  <si>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</si>
  <si>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</si>
  <si>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</si>
  <si>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</si>
  <si>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</si>
  <si>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</si>
  <si>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</si>
  <si>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</si>
  <si>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</si>
  <si>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</si>
  <si>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</si>
  <si>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</si>
  <si>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</si>
  <si>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</si>
  <si>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</si>
  <si>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</si>
  <si>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</si>
  <si>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</si>
  <si>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</si>
  <si>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</si>
  <si>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</si>
  <si>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</si>
  <si>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</si>
  <si>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</si>
  <si>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</si>
  <si>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</si>
  <si>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</si>
  <si>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</si>
  <si>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</si>
  <si>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</si>
  <si>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</si>
  <si>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</si>
  <si>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</si>
  <si>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</si>
  <si>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</si>
  <si>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</si>
  <si>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</si>
  <si>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</si>
  <si>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</si>
  <si>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</si>
  <si>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</si>
  <si>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</si>
  <si>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</si>
  <si>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</si>
  <si>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</si>
  <si>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</si>
  <si>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</si>
  <si>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</si>
  <si>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</si>
  <si>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</si>
  <si>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</si>
  <si>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</si>
  <si>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</si>
  <si>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</si>
  <si>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</si>
  <si>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</si>
  <si>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</si>
  <si>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</si>
  <si>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</si>
  <si>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</si>
  <si>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</si>
  <si>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</si>
  <si>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</si>
  <si>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</si>
  <si>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</si>
  <si>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</si>
  <si>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</si>
  <si>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</si>
  <si>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</si>
  <si>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</si>
  <si>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</si>
  <si>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</si>
  <si>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REV.01</t>
  </si>
  <si>
    <t>4° REAJUSTE</t>
  </si>
  <si>
    <t>TOTAL MENSAL (C/ 4° REAJ.)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</si>
</sst>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topLeftCell="A51" zoomScale="70" zoomScaleNormal="40" zoomScaleSheetLayoutView="70" zoomScalePageLayoutView="120" workbookViewId="0">
      <selection activeCell="AC34" sqref="AC34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1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60" t="s">
        <v>67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1"/>
    </row>
    <row r="3" spans="1:72" x14ac:dyDescent="0.25">
      <c r="A3" s="56"/>
      <c r="B3" s="57"/>
      <c r="C3" s="57"/>
      <c r="D3" s="57"/>
      <c r="E3" s="57"/>
      <c r="F3" s="57"/>
      <c r="G3" s="57"/>
      <c r="H3" s="57"/>
      <c r="I3" s="57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72" x14ac:dyDescent="0.25">
      <c r="A4" s="56"/>
      <c r="B4" s="57"/>
      <c r="C4" s="57"/>
      <c r="D4" s="57"/>
      <c r="E4" s="57"/>
      <c r="F4" s="57"/>
      <c r="G4" s="57"/>
      <c r="H4" s="57"/>
      <c r="I4" s="57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</row>
    <row r="5" spans="1:72" x14ac:dyDescent="0.25">
      <c r="A5" s="56"/>
      <c r="B5" s="57"/>
      <c r="C5" s="57"/>
      <c r="D5" s="57"/>
      <c r="E5" s="57"/>
      <c r="F5" s="57"/>
      <c r="G5" s="57"/>
      <c r="H5" s="57"/>
      <c r="I5" s="5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</row>
    <row r="6" spans="1:72" x14ac:dyDescent="0.25">
      <c r="A6" s="56"/>
      <c r="B6" s="57"/>
      <c r="C6" s="57"/>
      <c r="D6" s="57"/>
      <c r="E6" s="57"/>
      <c r="F6" s="57"/>
      <c r="G6" s="57"/>
      <c r="H6" s="57"/>
      <c r="I6" s="57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3"/>
    </row>
    <row r="7" spans="1:72" x14ac:dyDescent="0.25">
      <c r="A7" s="58"/>
      <c r="B7" s="59"/>
      <c r="C7" s="59"/>
      <c r="D7" s="59"/>
      <c r="E7" s="59"/>
      <c r="F7" s="59"/>
      <c r="G7" s="59"/>
      <c r="H7" s="59"/>
      <c r="I7" s="59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5"/>
    </row>
    <row r="8" spans="1:72" ht="33.75" x14ac:dyDescent="0.25">
      <c r="A8" s="66" t="s">
        <v>20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67" t="s">
        <v>88</v>
      </c>
      <c r="AK8" s="67"/>
      <c r="AL8" s="67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68">
        <v>44957</v>
      </c>
      <c r="AK9" s="68"/>
      <c r="AL9" s="68"/>
    </row>
    <row r="10" spans="1:72" ht="51.75" customHeight="1" x14ac:dyDescent="0.25">
      <c r="A10" s="69" t="s">
        <v>42</v>
      </c>
      <c r="B10" s="70"/>
      <c r="C10" s="70"/>
      <c r="D10" s="70"/>
      <c r="E10" s="70"/>
      <c r="F10" s="70"/>
      <c r="G10" s="71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72" t="s">
        <v>55</v>
      </c>
      <c r="AK10" s="72"/>
      <c r="AL10" s="72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43" t="s">
        <v>69</v>
      </c>
      <c r="AC11" s="7" t="s">
        <v>70</v>
      </c>
      <c r="AD11" s="7" t="s">
        <v>71</v>
      </c>
      <c r="AE11" s="7" t="s">
        <v>72</v>
      </c>
      <c r="AF11" s="7" t="s">
        <v>73</v>
      </c>
      <c r="AG11" s="7" t="s">
        <v>74</v>
      </c>
      <c r="AH11" s="7" t="s">
        <v>75</v>
      </c>
      <c r="AI11" s="7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73" t="s">
        <v>23</v>
      </c>
      <c r="B12" s="74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0.20873022697009908</v>
      </c>
      <c r="O12" s="36">
        <f t="shared" si="0"/>
        <v>0</v>
      </c>
      <c r="P12" s="36">
        <f t="shared" si="0"/>
        <v>6.279767404969043E-2</v>
      </c>
      <c r="Q12" s="36">
        <f t="shared" si="0"/>
        <v>0</v>
      </c>
      <c r="R12" s="36">
        <v>0</v>
      </c>
      <c r="S12" s="36">
        <f t="shared" ref="S12:Z12" si="1">S13/$AJ$12</f>
        <v>0</v>
      </c>
      <c r="T12" s="36">
        <f t="shared" si="1"/>
        <v>0</v>
      </c>
      <c r="U12" s="36">
        <f t="shared" si="1"/>
        <v>0</v>
      </c>
      <c r="V12" s="36">
        <f t="shared" si="1"/>
        <v>0</v>
      </c>
      <c r="W12" s="36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44">
        <f t="shared" si="2"/>
        <v>0</v>
      </c>
      <c r="AC12" s="30">
        <f t="shared" si="2"/>
        <v>0</v>
      </c>
      <c r="AD12" s="30">
        <f t="shared" si="2"/>
        <v>0</v>
      </c>
      <c r="AE12" s="30">
        <f t="shared" si="2"/>
        <v>0</v>
      </c>
      <c r="AF12" s="30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0.32028721765722257</v>
      </c>
      <c r="AJ12" s="75">
        <v>81760.990000000005</v>
      </c>
      <c r="AK12" s="76">
        <v>0.35</v>
      </c>
      <c r="AL12" s="75">
        <f>AJ12*AK12+AJ12</f>
        <v>110377.3365</v>
      </c>
      <c r="AN12" s="53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73"/>
      <c r="B13" s="74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45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26187</v>
      </c>
      <c r="AJ13" s="75"/>
      <c r="AK13" s="76"/>
      <c r="AL13" s="75"/>
      <c r="AN13" s="53"/>
      <c r="AO13" s="22">
        <f t="shared" ref="AO13:AO33" si="3">SUM(C13:AI13)</f>
        <v>81760.99000000002</v>
      </c>
      <c r="AP13" s="41">
        <f>AJ12-AO13</f>
        <v>0</v>
      </c>
      <c r="AQ13" s="11"/>
    </row>
    <row r="14" spans="1:72" ht="18.75" x14ac:dyDescent="0.25">
      <c r="A14" s="73" t="s">
        <v>25</v>
      </c>
      <c r="B14" s="74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6">
        <f t="shared" si="4"/>
        <v>1.3153374101097804E-2</v>
      </c>
      <c r="O14" s="36">
        <f t="shared" si="4"/>
        <v>1.3153374101097804E-2</v>
      </c>
      <c r="P14" s="36">
        <f t="shared" si="4"/>
        <v>1.3153374101097804E-2</v>
      </c>
      <c r="Q14" s="36">
        <f t="shared" si="4"/>
        <v>1.3153374101097804E-2</v>
      </c>
      <c r="R14" s="36">
        <v>1.4362426020782221E-2</v>
      </c>
      <c r="S14" s="36">
        <f t="shared" ref="S14:Z14" si="5">S15/$AJ$14</f>
        <v>1.3153374101097804E-2</v>
      </c>
      <c r="T14" s="36">
        <f t="shared" si="5"/>
        <v>1.3153374101097804E-2</v>
      </c>
      <c r="U14" s="36">
        <f t="shared" si="5"/>
        <v>1.3153374101097804E-2</v>
      </c>
      <c r="V14" s="36">
        <f t="shared" si="5"/>
        <v>1.3153374101097804E-2</v>
      </c>
      <c r="W14" s="36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30">
        <f t="shared" ref="AA14:AI14" si="6">AA15/$AJ$14</f>
        <v>2.6306748202195609E-2</v>
      </c>
      <c r="AB14" s="44">
        <f t="shared" si="6"/>
        <v>1.3153374101097804E-2</v>
      </c>
      <c r="AC14" s="30">
        <f t="shared" si="6"/>
        <v>6.4049303425943796E-3</v>
      </c>
      <c r="AD14" s="30">
        <f t="shared" si="6"/>
        <v>7.6633083202276315E-3</v>
      </c>
      <c r="AE14" s="30">
        <f t="shared" si="6"/>
        <v>7.6633083202276315E-3</v>
      </c>
      <c r="AF14" s="30">
        <f t="shared" si="6"/>
        <v>7.6633083202276315E-3</v>
      </c>
      <c r="AG14" s="30">
        <f t="shared" si="6"/>
        <v>7.6633083202276315E-3</v>
      </c>
      <c r="AH14" s="30">
        <f t="shared" si="6"/>
        <v>7.6633083202276315E-3</v>
      </c>
      <c r="AI14" s="30">
        <f t="shared" si="6"/>
        <v>2.5995461472420271E-2</v>
      </c>
      <c r="AJ14" s="75">
        <v>182147.18</v>
      </c>
      <c r="AK14" s="76">
        <v>0.35</v>
      </c>
      <c r="AL14" s="75">
        <f t="shared" ref="AL14" si="7">AJ14*AK14+AJ14</f>
        <v>245898.69299999997</v>
      </c>
      <c r="AN14" s="53">
        <f t="shared" ref="AN14" si="8">AL14</f>
        <v>245898.69299999997</v>
      </c>
      <c r="AO14" s="10">
        <f t="shared" si="3"/>
        <v>1.0012090519196852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73"/>
      <c r="B15" s="74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46">
        <v>2395.85</v>
      </c>
      <c r="AC15" s="23">
        <v>1166.6400000000001</v>
      </c>
      <c r="AD15" s="23">
        <v>1395.85</v>
      </c>
      <c r="AE15" s="23">
        <v>1395.85</v>
      </c>
      <c r="AF15" s="23">
        <v>1395.85</v>
      </c>
      <c r="AG15" s="23">
        <v>1395.85</v>
      </c>
      <c r="AH15" s="23">
        <v>1395.85</v>
      </c>
      <c r="AI15" s="23">
        <v>4735</v>
      </c>
      <c r="AJ15" s="75"/>
      <c r="AK15" s="76"/>
      <c r="AL15" s="75"/>
      <c r="AN15" s="53"/>
      <c r="AO15" s="22">
        <f t="shared" si="3"/>
        <v>182147.18000000014</v>
      </c>
      <c r="AP15" s="41">
        <f>AJ14-AO15</f>
        <v>0</v>
      </c>
      <c r="AS15" s="11"/>
    </row>
    <row r="16" spans="1:72" ht="18.75" x14ac:dyDescent="0.25">
      <c r="A16" s="73" t="s">
        <v>27</v>
      </c>
      <c r="B16" s="74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7">
        <f t="shared" si="9"/>
        <v>1.2512472363432494E-2</v>
      </c>
      <c r="O16" s="37">
        <f t="shared" si="9"/>
        <v>1.1103638944436902E-3</v>
      </c>
      <c r="P16" s="37">
        <f t="shared" si="9"/>
        <v>9.5490280028410097E-3</v>
      </c>
      <c r="Q16" s="37">
        <f t="shared" si="9"/>
        <v>4.8030877985488389E-4</v>
      </c>
      <c r="R16" s="37">
        <v>4.2393710436042342E-2</v>
      </c>
      <c r="S16" s="36">
        <f t="shared" ref="S16:Z16" si="10">S17/$AJ$16</f>
        <v>4.556397657912372E-2</v>
      </c>
      <c r="T16" s="36">
        <f t="shared" si="10"/>
        <v>4.2474210951672217E-3</v>
      </c>
      <c r="U16" s="36">
        <f t="shared" si="10"/>
        <v>2.3777594930046303E-2</v>
      </c>
      <c r="V16" s="36">
        <f t="shared" si="10"/>
        <v>4.3854247791985199E-2</v>
      </c>
      <c r="W16" s="36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32">
        <f t="shared" ref="AA16:AI16" si="11">AA17/$AJ$16</f>
        <v>4.6420361250521715E-2</v>
      </c>
      <c r="AB16" s="47">
        <f t="shared" si="11"/>
        <v>7.3599599481671482E-4</v>
      </c>
      <c r="AC16" s="32">
        <f t="shared" si="11"/>
        <v>3.481374344028996E-4</v>
      </c>
      <c r="AD16" s="32">
        <f t="shared" si="11"/>
        <v>8.3043887149327074E-5</v>
      </c>
      <c r="AE16" s="32">
        <f t="shared" si="11"/>
        <v>5.5117806762134723E-3</v>
      </c>
      <c r="AF16" s="32">
        <f t="shared" si="11"/>
        <v>6.5726210562580111E-3</v>
      </c>
      <c r="AG16" s="32">
        <f t="shared" si="11"/>
        <v>0</v>
      </c>
      <c r="AH16" s="32">
        <f t="shared" si="11"/>
        <v>2.6315621410406421E-2</v>
      </c>
      <c r="AI16" s="32">
        <f t="shared" si="11"/>
        <v>2.6315625535990757E-2</v>
      </c>
      <c r="AJ16" s="75">
        <v>2423899.06</v>
      </c>
      <c r="AK16" s="76">
        <v>0.35</v>
      </c>
      <c r="AL16" s="75">
        <f t="shared" ref="AL16" si="12">AJ16*AK16+AJ16</f>
        <v>3272263.7310000001</v>
      </c>
      <c r="AN16" s="53">
        <f t="shared" ref="AN16" si="13">AL16</f>
        <v>3272263.7310000001</v>
      </c>
      <c r="AO16" s="10">
        <f t="shared" si="3"/>
        <v>0.99936625449899497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73"/>
      <c r="B17" s="74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45">
        <v>1783.98</v>
      </c>
      <c r="AC17" s="12">
        <v>843.85</v>
      </c>
      <c r="AD17" s="12">
        <v>201.29</v>
      </c>
      <c r="AE17" s="12">
        <v>13360</v>
      </c>
      <c r="AF17" s="12">
        <v>15931.37</v>
      </c>
      <c r="AG17" s="12">
        <v>0</v>
      </c>
      <c r="AH17" s="12">
        <v>63786.41</v>
      </c>
      <c r="AI17" s="12">
        <v>63786.42</v>
      </c>
      <c r="AJ17" s="75"/>
      <c r="AK17" s="76"/>
      <c r="AL17" s="75"/>
      <c r="AN17" s="53"/>
      <c r="AO17" s="22">
        <f t="shared" si="3"/>
        <v>2423899.0600000005</v>
      </c>
      <c r="AP17" s="41">
        <f>AJ16-AO17</f>
        <v>0</v>
      </c>
      <c r="AQ17" s="9"/>
      <c r="AR17" s="11"/>
    </row>
    <row r="18" spans="1:65" ht="18.75" x14ac:dyDescent="0.25">
      <c r="A18" s="73" t="s">
        <v>29</v>
      </c>
      <c r="B18" s="74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6">
        <f t="shared" si="14"/>
        <v>4.0077931178063443E-2</v>
      </c>
      <c r="O18" s="36">
        <f t="shared" si="14"/>
        <v>2.9225874428889811E-2</v>
      </c>
      <c r="P18" s="36">
        <f t="shared" si="14"/>
        <v>1.6882507115756375E-2</v>
      </c>
      <c r="Q18" s="36">
        <f t="shared" si="14"/>
        <v>5.0207345043997945E-2</v>
      </c>
      <c r="R18" s="36">
        <v>2.0433096854460906E-2</v>
      </c>
      <c r="S18" s="36">
        <f t="shared" ref="S18:Z18" si="15">S19/$AJ$18</f>
        <v>2.2654296291519872E-2</v>
      </c>
      <c r="T18" s="36">
        <f t="shared" si="15"/>
        <v>4.5655553974306838E-2</v>
      </c>
      <c r="U18" s="36">
        <f t="shared" si="15"/>
        <v>0.10758044274329291</v>
      </c>
      <c r="V18" s="36">
        <f t="shared" si="15"/>
        <v>2.6733803438078761E-2</v>
      </c>
      <c r="W18" s="36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30">
        <f t="shared" ref="AA18:AI18" si="16">AA19/$AJ$18</f>
        <v>1.5871692563403626E-2</v>
      </c>
      <c r="AB18" s="44">
        <f t="shared" si="16"/>
        <v>1.3393203003038737E-2</v>
      </c>
      <c r="AC18" s="30">
        <f t="shared" si="16"/>
        <v>1.5791989842156056E-2</v>
      </c>
      <c r="AD18" s="30">
        <f t="shared" si="16"/>
        <v>1.7235389153693544E-2</v>
      </c>
      <c r="AE18" s="30">
        <f t="shared" si="16"/>
        <v>1.9596138581415096E-2</v>
      </c>
      <c r="AF18" s="30">
        <f t="shared" si="16"/>
        <v>1.9596138581415096E-2</v>
      </c>
      <c r="AG18" s="30">
        <f t="shared" si="16"/>
        <v>3.6760004442104949E-2</v>
      </c>
      <c r="AH18" s="30">
        <f t="shared" si="16"/>
        <v>7.0587381425039189E-2</v>
      </c>
      <c r="AI18" s="30">
        <f t="shared" si="16"/>
        <v>7.3331079899327994E-2</v>
      </c>
      <c r="AJ18" s="75">
        <v>7654569.2599999998</v>
      </c>
      <c r="AK18" s="76">
        <v>0.35</v>
      </c>
      <c r="AL18" s="75">
        <f t="shared" ref="AL18" si="17">AJ18*AK18+AJ18</f>
        <v>10333668.501</v>
      </c>
      <c r="AN18" s="53">
        <f t="shared" ref="AN18" si="18">AL18</f>
        <v>10333668.501</v>
      </c>
      <c r="AO18" s="10">
        <f t="shared" si="3"/>
        <v>0.99475543383727338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73"/>
      <c r="B19" s="74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45">
        <v>102519.2</v>
      </c>
      <c r="AC19" s="12">
        <v>120880.88</v>
      </c>
      <c r="AD19" s="12">
        <v>131929.48000000001</v>
      </c>
      <c r="AE19" s="12">
        <v>150000</v>
      </c>
      <c r="AF19" s="12">
        <v>150000</v>
      </c>
      <c r="AG19" s="12">
        <v>281382</v>
      </c>
      <c r="AH19" s="12">
        <v>540316</v>
      </c>
      <c r="AI19" s="12">
        <v>561317.82999999996</v>
      </c>
      <c r="AJ19" s="75"/>
      <c r="AK19" s="76"/>
      <c r="AL19" s="75"/>
      <c r="AN19" s="53"/>
      <c r="AO19" s="22">
        <f t="shared" si="3"/>
        <v>7654569.2600000007</v>
      </c>
      <c r="AP19" s="41">
        <f>AJ18-AO19</f>
        <v>0</v>
      </c>
      <c r="AR19" s="11"/>
    </row>
    <row r="20" spans="1:65" ht="18.75" x14ac:dyDescent="0.25">
      <c r="A20" s="73" t="s">
        <v>31</v>
      </c>
      <c r="B20" s="77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6">
        <f t="shared" si="19"/>
        <v>4.349531373250861E-2</v>
      </c>
      <c r="O20" s="36">
        <f t="shared" si="19"/>
        <v>4.1408757265587202E-2</v>
      </c>
      <c r="P20" s="36">
        <f t="shared" si="19"/>
        <v>1.8884089547826478E-2</v>
      </c>
      <c r="Q20" s="36">
        <f t="shared" si="19"/>
        <v>0</v>
      </c>
      <c r="R20" s="36">
        <v>4.0182130649802049E-2</v>
      </c>
      <c r="S20" s="36">
        <f t="shared" ref="S20:Z20" si="20">S21/$AJ$20</f>
        <v>2.1188202098987981E-2</v>
      </c>
      <c r="T20" s="36">
        <f t="shared" si="20"/>
        <v>5.5216193522139481E-2</v>
      </c>
      <c r="U20" s="36">
        <f t="shared" si="20"/>
        <v>0.10152085940655831</v>
      </c>
      <c r="V20" s="36">
        <f t="shared" si="20"/>
        <v>1.6732639585387295E-2</v>
      </c>
      <c r="W20" s="36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30">
        <f t="shared" ref="AA20:AI20" si="21">AA21/$AJ$20</f>
        <v>2.2638972504281898E-2</v>
      </c>
      <c r="AB20" s="44">
        <f t="shared" si="21"/>
        <v>8.1246253777744817E-3</v>
      </c>
      <c r="AC20" s="30">
        <f t="shared" si="21"/>
        <v>0</v>
      </c>
      <c r="AD20" s="30">
        <f t="shared" si="21"/>
        <v>0</v>
      </c>
      <c r="AE20" s="30">
        <f t="shared" si="21"/>
        <v>0</v>
      </c>
      <c r="AF20" s="30">
        <f t="shared" si="21"/>
        <v>0</v>
      </c>
      <c r="AG20" s="30">
        <f t="shared" si="21"/>
        <v>0</v>
      </c>
      <c r="AH20" s="30">
        <f t="shared" si="21"/>
        <v>8.2561820250470944E-2</v>
      </c>
      <c r="AI20" s="30">
        <f t="shared" si="21"/>
        <v>8.9847853667766264E-2</v>
      </c>
      <c r="AJ20" s="75">
        <v>1092867.6200000001</v>
      </c>
      <c r="AK20" s="76">
        <v>0.35</v>
      </c>
      <c r="AL20" s="75">
        <f t="shared" ref="AL20" si="22">AJ20*AK20+AJ20</f>
        <v>1475371.287</v>
      </c>
      <c r="AN20" s="53">
        <f t="shared" ref="AN20" si="23">AL20</f>
        <v>1475371.287</v>
      </c>
      <c r="AO20" s="10">
        <f t="shared" si="3"/>
        <v>0.96851485954884275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73"/>
      <c r="B21" s="77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45">
        <v>8879.14</v>
      </c>
      <c r="AC21" s="12"/>
      <c r="AD21" s="12">
        <v>0</v>
      </c>
      <c r="AE21" s="12">
        <v>0</v>
      </c>
      <c r="AF21" s="12">
        <v>0</v>
      </c>
      <c r="AG21" s="12">
        <v>0</v>
      </c>
      <c r="AH21" s="12">
        <f>99108.28-8879.14</f>
        <v>90229.14</v>
      </c>
      <c r="AI21" s="12">
        <v>98191.81</v>
      </c>
      <c r="AJ21" s="75"/>
      <c r="AK21" s="76"/>
      <c r="AL21" s="75"/>
      <c r="AN21" s="53"/>
      <c r="AO21" s="22">
        <f t="shared" si="3"/>
        <v>1092867.6200000001</v>
      </c>
      <c r="AP21" s="41">
        <f>AJ20-AO21</f>
        <v>0</v>
      </c>
      <c r="AQ21" s="11"/>
    </row>
    <row r="22" spans="1:65" ht="18.75" x14ac:dyDescent="0.25">
      <c r="A22" s="73" t="s">
        <v>32</v>
      </c>
      <c r="B22" s="77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6">
        <f t="shared" si="24"/>
        <v>0</v>
      </c>
      <c r="O22" s="36">
        <f t="shared" si="24"/>
        <v>4.6420138498865964E-3</v>
      </c>
      <c r="P22" s="36">
        <f t="shared" si="24"/>
        <v>5.3874137750930726E-4</v>
      </c>
      <c r="Q22" s="36">
        <f t="shared" si="24"/>
        <v>3.6961764491601261E-2</v>
      </c>
      <c r="R22" s="36">
        <v>2.9983937150651518E-2</v>
      </c>
      <c r="S22" s="36">
        <f t="shared" ref="S22:Z22" si="25">S23/$AJ$22</f>
        <v>4.9092021708928443E-2</v>
      </c>
      <c r="T22" s="36">
        <f t="shared" si="25"/>
        <v>2.6406424008500667E-2</v>
      </c>
      <c r="U22" s="36">
        <f t="shared" si="25"/>
        <v>1.592417786751249E-2</v>
      </c>
      <c r="V22" s="36">
        <f t="shared" si="25"/>
        <v>2.5965431173309062E-2</v>
      </c>
      <c r="W22" s="36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30">
        <f t="shared" ref="AA22:AB22" si="26">AA23/$AJ$22</f>
        <v>9.8882752742040669E-2</v>
      </c>
      <c r="AB22" s="44">
        <f t="shared" si="26"/>
        <v>1.6556821402169239E-3</v>
      </c>
      <c r="AC22" s="30">
        <f t="shared" ref="AC22" si="27">AC23/$AJ$22</f>
        <v>0</v>
      </c>
      <c r="AD22" s="30">
        <f t="shared" ref="AD22" si="28">AD23/$AJ$22</f>
        <v>0</v>
      </c>
      <c r="AE22" s="30">
        <f t="shared" ref="AE22" si="29">AE23/$AJ$22</f>
        <v>0</v>
      </c>
      <c r="AF22" s="30">
        <f t="shared" ref="AF22" si="30">AF23/$AJ$22</f>
        <v>0</v>
      </c>
      <c r="AG22" s="30">
        <f t="shared" ref="AG22" si="31">AG23/$AJ$22</f>
        <v>0</v>
      </c>
      <c r="AH22" s="30">
        <f t="shared" ref="AH22" si="32">AH23/$AJ$22</f>
        <v>7.1557958690569986E-3</v>
      </c>
      <c r="AI22" s="30">
        <f t="shared" ref="AI22" si="33">AI23/$AJ$22</f>
        <v>1.4075104169531016E-2</v>
      </c>
      <c r="AJ22" s="75">
        <v>2303461.46</v>
      </c>
      <c r="AK22" s="76">
        <v>0.35</v>
      </c>
      <c r="AL22" s="75">
        <f t="shared" ref="AL22" si="34">AJ22*AK22+AJ22</f>
        <v>3109672.9709999999</v>
      </c>
      <c r="AN22" s="53">
        <f t="shared" ref="AN22" si="35">AL22</f>
        <v>3109672.9709999999</v>
      </c>
      <c r="AO22" s="10">
        <f t="shared" si="3"/>
        <v>1.0013368809068715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73"/>
      <c r="B23" s="77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2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45">
        <v>3813.8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f>20296.9-3813.8</f>
        <v>16483.100000000002</v>
      </c>
      <c r="AI23" s="12">
        <v>32421.46</v>
      </c>
      <c r="AJ23" s="75"/>
      <c r="AK23" s="76"/>
      <c r="AL23" s="75"/>
      <c r="AN23" s="53"/>
      <c r="AO23" s="22">
        <f t="shared" si="3"/>
        <v>2303461.46</v>
      </c>
      <c r="AP23" s="41">
        <f>AJ22-AO23</f>
        <v>0</v>
      </c>
      <c r="AR23" s="11"/>
    </row>
    <row r="24" spans="1:65" ht="18.75" x14ac:dyDescent="0.25">
      <c r="A24" s="73" t="s">
        <v>34</v>
      </c>
      <c r="B24" s="77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6">
        <f t="shared" si="36"/>
        <v>2.7287738379685744E-2</v>
      </c>
      <c r="O24" s="36">
        <f t="shared" si="36"/>
        <v>0</v>
      </c>
      <c r="P24" s="36">
        <f t="shared" si="36"/>
        <v>0</v>
      </c>
      <c r="Q24" s="36">
        <f t="shared" si="36"/>
        <v>0</v>
      </c>
      <c r="R24" s="36">
        <v>0.24073212178168149</v>
      </c>
      <c r="S24" s="36">
        <f t="shared" ref="S24:Z24" si="37">S25/$AJ$24</f>
        <v>4.3441105332740204E-2</v>
      </c>
      <c r="T24" s="36">
        <f t="shared" si="37"/>
        <v>3.2719251851479142E-2</v>
      </c>
      <c r="U24" s="36">
        <f t="shared" si="37"/>
        <v>4.1872945037869994E-3</v>
      </c>
      <c r="V24" s="36">
        <f t="shared" si="37"/>
        <v>4.592375355716597E-4</v>
      </c>
      <c r="W24" s="36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30">
        <f t="shared" ref="AA24:AI24" si="38">AA25/$AJ$24</f>
        <v>3.7894665091148867E-2</v>
      </c>
      <c r="AB24" s="44">
        <f t="shared" si="38"/>
        <v>1.3793042800035041E-4</v>
      </c>
      <c r="AC24" s="30">
        <f t="shared" si="38"/>
        <v>4.1915522298338029E-4</v>
      </c>
      <c r="AD24" s="30">
        <f t="shared" si="38"/>
        <v>0</v>
      </c>
      <c r="AE24" s="30">
        <f t="shared" si="38"/>
        <v>0</v>
      </c>
      <c r="AF24" s="30">
        <f t="shared" si="38"/>
        <v>0</v>
      </c>
      <c r="AG24" s="30">
        <f t="shared" si="38"/>
        <v>0</v>
      </c>
      <c r="AH24" s="30">
        <f t="shared" si="38"/>
        <v>2.089395096703205E-2</v>
      </c>
      <c r="AI24" s="30">
        <f t="shared" si="38"/>
        <v>2.089395096703205E-2</v>
      </c>
      <c r="AJ24" s="75">
        <v>2513078.5499999998</v>
      </c>
      <c r="AK24" s="76">
        <v>0.35</v>
      </c>
      <c r="AL24" s="75">
        <f t="shared" ref="AL24" si="39">AJ24*AK24+AJ24</f>
        <v>3392656.0424999995</v>
      </c>
      <c r="AN24" s="53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73"/>
      <c r="B25" s="77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45">
        <v>346.63</v>
      </c>
      <c r="AC25" s="12">
        <v>1053.3699999999999</v>
      </c>
      <c r="AD25" s="12">
        <v>0</v>
      </c>
      <c r="AE25" s="12">
        <v>0</v>
      </c>
      <c r="AF25" s="12">
        <v>0</v>
      </c>
      <c r="AG25" s="12">
        <v>0</v>
      </c>
      <c r="AH25" s="12">
        <v>52508.14</v>
      </c>
      <c r="AI25" s="12">
        <v>52508.14</v>
      </c>
      <c r="AJ25" s="75"/>
      <c r="AK25" s="76"/>
      <c r="AL25" s="75"/>
      <c r="AN25" s="53"/>
      <c r="AO25" s="22">
        <f t="shared" si="3"/>
        <v>2513078.5500000003</v>
      </c>
      <c r="AP25" s="41">
        <f>AJ24-AO25</f>
        <v>0</v>
      </c>
      <c r="AQ25" s="9"/>
      <c r="AR25" s="11"/>
    </row>
    <row r="26" spans="1:65" ht="18.75" x14ac:dyDescent="0.3">
      <c r="A26" s="73" t="s">
        <v>36</v>
      </c>
      <c r="B26" s="74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31">
        <f t="shared" ref="AA26:AI26" si="41">AA27/$AJ$26</f>
        <v>0.2895419158424325</v>
      </c>
      <c r="AB26" s="48">
        <f t="shared" si="41"/>
        <v>0</v>
      </c>
      <c r="AC26" s="31">
        <f t="shared" si="41"/>
        <v>0</v>
      </c>
      <c r="AD26" s="31">
        <f t="shared" si="41"/>
        <v>0</v>
      </c>
      <c r="AE26" s="31">
        <f t="shared" si="41"/>
        <v>7.7106456114170746E-2</v>
      </c>
      <c r="AF26" s="31">
        <f t="shared" si="41"/>
        <v>6.4703342677721612E-2</v>
      </c>
      <c r="AG26" s="31">
        <f t="shared" si="41"/>
        <v>6.4813568953989376E-2</v>
      </c>
      <c r="AH26" s="31">
        <f t="shared" si="41"/>
        <v>6.4813568953989376E-2</v>
      </c>
      <c r="AI26" s="31">
        <f t="shared" si="41"/>
        <v>0.20524296835429967</v>
      </c>
      <c r="AJ26" s="75">
        <v>462866.04</v>
      </c>
      <c r="AK26" s="76">
        <v>0.35</v>
      </c>
      <c r="AL26" s="75">
        <f t="shared" ref="AL26" si="42">AJ26*AK26+AJ26</f>
        <v>624869.15399999998</v>
      </c>
      <c r="AN26" s="53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73"/>
      <c r="B27" s="74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45"/>
      <c r="AC27" s="12"/>
      <c r="AD27" s="12"/>
      <c r="AE27" s="12">
        <v>35689.96</v>
      </c>
      <c r="AF27" s="12">
        <v>29948.98</v>
      </c>
      <c r="AG27" s="12">
        <v>30000</v>
      </c>
      <c r="AH27" s="12">
        <v>30000</v>
      </c>
      <c r="AI27" s="12">
        <v>95000</v>
      </c>
      <c r="AJ27" s="75"/>
      <c r="AK27" s="76"/>
      <c r="AL27" s="75"/>
      <c r="AN27" s="53"/>
      <c r="AO27" s="22">
        <f t="shared" si="3"/>
        <v>462866.04</v>
      </c>
      <c r="AP27" s="41">
        <f>AJ26-AO27</f>
        <v>0</v>
      </c>
    </row>
    <row r="28" spans="1:65" ht="18.75" x14ac:dyDescent="0.25">
      <c r="A28" s="73" t="s">
        <v>37</v>
      </c>
      <c r="B28" s="74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6">
        <f t="shared" si="44"/>
        <v>0</v>
      </c>
      <c r="O28" s="36">
        <f t="shared" si="44"/>
        <v>0</v>
      </c>
      <c r="P28" s="36">
        <f t="shared" si="44"/>
        <v>0</v>
      </c>
      <c r="Q28" s="36">
        <f t="shared" si="44"/>
        <v>0.2764069095757215</v>
      </c>
      <c r="R28" s="36">
        <v>0</v>
      </c>
      <c r="S28" s="36">
        <f t="shared" ref="S28:Z28" si="45">S29/$AJ$28</f>
        <v>8.1223676646045739E-2</v>
      </c>
      <c r="T28" s="36">
        <f t="shared" si="45"/>
        <v>0.20337594171841109</v>
      </c>
      <c r="U28" s="36">
        <f t="shared" si="45"/>
        <v>3.9256572809256762E-2</v>
      </c>
      <c r="V28" s="36">
        <f t="shared" si="45"/>
        <v>4.9450831726268386E-2</v>
      </c>
      <c r="W28" s="36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6.1844041061668839E-2</v>
      </c>
      <c r="AB28" s="44">
        <f t="shared" si="46"/>
        <v>0</v>
      </c>
      <c r="AC28" s="30">
        <f t="shared" si="46"/>
        <v>0</v>
      </c>
      <c r="AD28" s="30">
        <f t="shared" si="46"/>
        <v>2.688058855500235E-2</v>
      </c>
      <c r="AE28" s="30">
        <f t="shared" si="46"/>
        <v>2.688058855500235E-2</v>
      </c>
      <c r="AF28" s="30">
        <f t="shared" si="46"/>
        <v>2.1496944279206478E-2</v>
      </c>
      <c r="AG28" s="30">
        <f t="shared" si="46"/>
        <v>2.4181368879134076E-2</v>
      </c>
      <c r="AH28" s="30">
        <f t="shared" si="46"/>
        <v>5.37611771100047E-2</v>
      </c>
      <c r="AI28" s="30">
        <f t="shared" si="46"/>
        <v>8.5790527358009308E-2</v>
      </c>
      <c r="AJ28" s="75">
        <v>930039.16</v>
      </c>
      <c r="AK28" s="76">
        <v>0.35</v>
      </c>
      <c r="AL28" s="75">
        <f t="shared" ref="AL28" si="47">AJ28*AK28+AJ28</f>
        <v>1255552.8659999999</v>
      </c>
      <c r="AN28" s="53">
        <f t="shared" ref="AN28" si="48">AL28</f>
        <v>1255552.8659999999</v>
      </c>
      <c r="AO28" s="10">
        <f t="shared" si="3"/>
        <v>0.99999999999999989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73"/>
      <c r="B29" s="74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45"/>
      <c r="AC29" s="12"/>
      <c r="AD29" s="12">
        <v>25000</v>
      </c>
      <c r="AE29" s="12">
        <v>25000</v>
      </c>
      <c r="AF29" s="12">
        <v>19993</v>
      </c>
      <c r="AG29" s="12">
        <v>22489.62</v>
      </c>
      <c r="AH29" s="12">
        <v>50000</v>
      </c>
      <c r="AI29" s="12">
        <v>79788.55</v>
      </c>
      <c r="AJ29" s="75"/>
      <c r="AK29" s="76"/>
      <c r="AL29" s="75"/>
      <c r="AN29" s="53"/>
      <c r="AO29" s="22">
        <f t="shared" si="3"/>
        <v>930039.16</v>
      </c>
      <c r="AP29" s="41">
        <f>AJ28-AO29</f>
        <v>0</v>
      </c>
    </row>
    <row r="30" spans="1:65" ht="18.75" x14ac:dyDescent="0.25">
      <c r="A30" s="73" t="s">
        <v>39</v>
      </c>
      <c r="B30" s="74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6">
        <f t="shared" si="49"/>
        <v>2.5578519252544511E-2</v>
      </c>
      <c r="O30" s="36">
        <f t="shared" si="49"/>
        <v>5.1157038505089021E-2</v>
      </c>
      <c r="P30" s="36">
        <f t="shared" si="49"/>
        <v>8.1386197621732534E-2</v>
      </c>
      <c r="Q30" s="36">
        <f t="shared" si="49"/>
        <v>3.8367778878816768E-2</v>
      </c>
      <c r="R30" s="36">
        <v>0</v>
      </c>
      <c r="S30" s="36">
        <f t="shared" ref="S30:Z30" si="50">S31/$AJ$30</f>
        <v>0</v>
      </c>
      <c r="T30" s="36">
        <f t="shared" si="50"/>
        <v>0</v>
      </c>
      <c r="U30" s="36">
        <f t="shared" si="50"/>
        <v>0</v>
      </c>
      <c r="V30" s="36">
        <f t="shared" si="50"/>
        <v>0</v>
      </c>
      <c r="W30" s="36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30">
        <f t="shared" ref="AA30:AI30" si="51">AA31/$AJ$30</f>
        <v>0</v>
      </c>
      <c r="AB30" s="44">
        <f t="shared" si="51"/>
        <v>0</v>
      </c>
      <c r="AC30" s="30">
        <f t="shared" si="51"/>
        <v>0</v>
      </c>
      <c r="AD30" s="30">
        <f t="shared" si="51"/>
        <v>0</v>
      </c>
      <c r="AE30" s="30">
        <f t="shared" si="51"/>
        <v>0</v>
      </c>
      <c r="AF30" s="30">
        <f t="shared" si="51"/>
        <v>0</v>
      </c>
      <c r="AG30" s="30">
        <f t="shared" si="51"/>
        <v>9.5987044247466596E-2</v>
      </c>
      <c r="AH30" s="30">
        <f t="shared" si="51"/>
        <v>0.13084591534882067</v>
      </c>
      <c r="AI30" s="30">
        <f t="shared" si="51"/>
        <v>7.9730709349309203E-2</v>
      </c>
      <c r="AJ30" s="75">
        <v>430048.35</v>
      </c>
      <c r="AK30" s="76">
        <v>0.35</v>
      </c>
      <c r="AL30" s="75">
        <f t="shared" ref="AL30" si="52">AJ30*AK30+AJ30</f>
        <v>580565.27249999996</v>
      </c>
      <c r="AN30" s="53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73"/>
      <c r="B31" s="74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45"/>
      <c r="AC31" s="12"/>
      <c r="AD31" s="12"/>
      <c r="AE31" s="12"/>
      <c r="AF31" s="12"/>
      <c r="AG31" s="12">
        <v>41279.07</v>
      </c>
      <c r="AH31" s="12">
        <v>56270.07</v>
      </c>
      <c r="AI31" s="12">
        <v>34288.06</v>
      </c>
      <c r="AJ31" s="75"/>
      <c r="AK31" s="76"/>
      <c r="AL31" s="75"/>
      <c r="AN31" s="53"/>
      <c r="AO31" s="22">
        <f t="shared" si="3"/>
        <v>430048.35000000003</v>
      </c>
      <c r="AP31" s="41">
        <f>AJ30-AO31</f>
        <v>0</v>
      </c>
      <c r="AQ31" s="11"/>
    </row>
    <row r="32" spans="1:65" ht="22.5" customHeight="1" x14ac:dyDescent="0.25">
      <c r="A32" s="73" t="s">
        <v>40</v>
      </c>
      <c r="B32" s="77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6">
        <f t="shared" si="54"/>
        <v>0</v>
      </c>
      <c r="O32" s="36">
        <f t="shared" si="54"/>
        <v>0</v>
      </c>
      <c r="P32" s="36">
        <f t="shared" si="54"/>
        <v>0</v>
      </c>
      <c r="Q32" s="36">
        <f t="shared" si="54"/>
        <v>0</v>
      </c>
      <c r="R32" s="36">
        <v>0</v>
      </c>
      <c r="S32" s="36">
        <f t="shared" ref="S32:AI32" si="55">S33/$AJ$32</f>
        <v>0</v>
      </c>
      <c r="T32" s="36">
        <f t="shared" si="55"/>
        <v>1.1129689605977378E-3</v>
      </c>
      <c r="U32" s="36">
        <f t="shared" si="55"/>
        <v>1.2632551408463856E-3</v>
      </c>
      <c r="V32" s="36">
        <f t="shared" si="55"/>
        <v>2.5383727736401113E-3</v>
      </c>
      <c r="W32" s="36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30">
        <f t="shared" si="55"/>
        <v>0.11419892493450821</v>
      </c>
      <c r="AB32" s="44">
        <f t="shared" si="55"/>
        <v>8.8796149404491598E-2</v>
      </c>
      <c r="AC32" s="30">
        <f t="shared" si="55"/>
        <v>7.3494156352003903E-2</v>
      </c>
      <c r="AD32" s="30">
        <f t="shared" si="55"/>
        <v>9.9368901575460702E-2</v>
      </c>
      <c r="AE32" s="30">
        <f t="shared" si="55"/>
        <v>8.500652797962667E-2</v>
      </c>
      <c r="AF32" s="30">
        <f t="shared" si="55"/>
        <v>8.5101128983324725E-2</v>
      </c>
      <c r="AG32" s="30">
        <f t="shared" si="55"/>
        <v>4.7768169839795774E-2</v>
      </c>
      <c r="AH32" s="30">
        <f t="shared" si="55"/>
        <v>7.0424485020388575E-2</v>
      </c>
      <c r="AI32" s="30">
        <f t="shared" si="55"/>
        <v>6.7012906704752628E-2</v>
      </c>
      <c r="AJ32" s="75">
        <v>5486199.7199999997</v>
      </c>
      <c r="AK32" s="76">
        <v>0.35</v>
      </c>
      <c r="AL32" s="75">
        <f t="shared" ref="AL32" si="56">AJ32*AK32+AJ32</f>
        <v>7406369.6219999995</v>
      </c>
      <c r="AN32" s="53">
        <f t="shared" ref="AN32" si="57">AL32</f>
        <v>7406369.6219999995</v>
      </c>
      <c r="AO32" s="10">
        <f t="shared" si="3"/>
        <v>1.0000000000000002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73"/>
      <c r="B33" s="77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45">
        <v>487153.41</v>
      </c>
      <c r="AC33" s="12">
        <f>396362.79+6840.83</f>
        <v>403203.62</v>
      </c>
      <c r="AD33" s="12">
        <v>545157.64</v>
      </c>
      <c r="AE33" s="12">
        <f>386362.79+80000</f>
        <v>466362.79</v>
      </c>
      <c r="AF33" s="12">
        <f>386362.79+80519</f>
        <v>466881.79</v>
      </c>
      <c r="AG33" s="12">
        <f>206362.79+55702.93</f>
        <v>262065.72</v>
      </c>
      <c r="AH33" s="12">
        <f>386362.79</f>
        <v>386362.79</v>
      </c>
      <c r="AI33" s="12">
        <v>367646.19</v>
      </c>
      <c r="AJ33" s="75"/>
      <c r="AK33" s="76"/>
      <c r="AL33" s="75"/>
      <c r="AN33" s="53"/>
      <c r="AO33" s="22">
        <f t="shared" si="3"/>
        <v>5486199.7200000007</v>
      </c>
      <c r="AP33" s="41">
        <f>AJ32-AO33</f>
        <v>0</v>
      </c>
      <c r="AQ33" s="11"/>
    </row>
    <row r="34" spans="1:43" ht="33" customHeight="1" x14ac:dyDescent="0.25">
      <c r="A34" s="73" t="s">
        <v>77</v>
      </c>
      <c r="B34" s="88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6">
        <f t="shared" si="58"/>
        <v>0</v>
      </c>
      <c r="O34" s="36">
        <f t="shared" si="58"/>
        <v>0</v>
      </c>
      <c r="P34" s="36">
        <f t="shared" si="58"/>
        <v>0</v>
      </c>
      <c r="Q34" s="36">
        <f t="shared" si="58"/>
        <v>0</v>
      </c>
      <c r="R34" s="36">
        <v>0.95369644701923606</v>
      </c>
      <c r="S34" s="36">
        <f t="shared" ref="S34:Z34" si="59">S35/$AJ$34</f>
        <v>0</v>
      </c>
      <c r="T34" s="36">
        <f t="shared" si="59"/>
        <v>3.2536773382137611E-2</v>
      </c>
      <c r="U34" s="36">
        <f t="shared" si="59"/>
        <v>1.3766842846638042E-2</v>
      </c>
      <c r="V34" s="36">
        <f t="shared" si="59"/>
        <v>0</v>
      </c>
      <c r="W34" s="36">
        <f t="shared" si="59"/>
        <v>0</v>
      </c>
      <c r="X34" s="36">
        <f t="shared" si="59"/>
        <v>0</v>
      </c>
      <c r="Y34" s="36">
        <f t="shared" si="59"/>
        <v>0</v>
      </c>
      <c r="Z34" s="36">
        <f t="shared" si="59"/>
        <v>0</v>
      </c>
      <c r="AA34" s="36">
        <f t="shared" ref="AA34:AI34" si="60">AA35/$AJ$34</f>
        <v>0</v>
      </c>
      <c r="AB34" s="44">
        <f t="shared" si="60"/>
        <v>0</v>
      </c>
      <c r="AC34" s="36">
        <f t="shared" si="60"/>
        <v>0</v>
      </c>
      <c r="AD34" s="36">
        <f t="shared" si="60"/>
        <v>0</v>
      </c>
      <c r="AE34" s="36">
        <f t="shared" si="60"/>
        <v>0</v>
      </c>
      <c r="AF34" s="36">
        <f t="shared" si="60"/>
        <v>0</v>
      </c>
      <c r="AG34" s="36">
        <f t="shared" si="60"/>
        <v>0</v>
      </c>
      <c r="AH34" s="36">
        <f t="shared" si="60"/>
        <v>0</v>
      </c>
      <c r="AI34" s="36">
        <f t="shared" si="60"/>
        <v>0</v>
      </c>
      <c r="AJ34" s="75">
        <f t="shared" ref="AJ34" si="61">AN34/1.35</f>
        <v>281080.4222222222</v>
      </c>
      <c r="AK34" s="76">
        <v>0.35</v>
      </c>
      <c r="AL34" s="75">
        <f t="shared" ref="AL34" si="62">AJ34*AK34+AJ34</f>
        <v>379458.56999999995</v>
      </c>
      <c r="AN34" s="53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73"/>
      <c r="B35" s="77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45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75"/>
      <c r="AK35" s="76"/>
      <c r="AL35" s="75"/>
      <c r="AN35" s="53"/>
      <c r="AO35" s="22">
        <f t="shared" si="63"/>
        <v>281080.44000000006</v>
      </c>
      <c r="AP35" s="41">
        <f>AJ34-AO35</f>
        <v>-1.7777777859009802E-2</v>
      </c>
    </row>
    <row r="36" spans="1:43" ht="33" customHeight="1" x14ac:dyDescent="0.25">
      <c r="A36" s="73" t="s">
        <v>78</v>
      </c>
      <c r="B36" s="88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6">
        <f t="shared" si="64"/>
        <v>0</v>
      </c>
      <c r="O36" s="36">
        <f t="shared" si="64"/>
        <v>0</v>
      </c>
      <c r="P36" s="36">
        <f t="shared" si="64"/>
        <v>0</v>
      </c>
      <c r="Q36" s="36">
        <f t="shared" si="64"/>
        <v>0</v>
      </c>
      <c r="R36" s="36">
        <v>0.86044717147081062</v>
      </c>
      <c r="S36" s="36">
        <f t="shared" ref="S36:Z36" si="65">S37/$AJ$36</f>
        <v>0</v>
      </c>
      <c r="T36" s="36">
        <f t="shared" si="65"/>
        <v>0</v>
      </c>
      <c r="U36" s="36">
        <f t="shared" si="65"/>
        <v>1.7986270442066118E-2</v>
      </c>
      <c r="V36" s="36">
        <f t="shared" si="65"/>
        <v>0</v>
      </c>
      <c r="W36" s="36">
        <f t="shared" si="65"/>
        <v>0</v>
      </c>
      <c r="X36" s="36">
        <f t="shared" si="65"/>
        <v>0</v>
      </c>
      <c r="Y36" s="36">
        <f t="shared" si="65"/>
        <v>0</v>
      </c>
      <c r="Z36" s="36">
        <f t="shared" si="65"/>
        <v>0</v>
      </c>
      <c r="AA36" s="36">
        <f t="shared" ref="AA36:AI36" si="66">AA37/$AJ$36</f>
        <v>0.18631720277103381</v>
      </c>
      <c r="AB36" s="44">
        <f t="shared" si="66"/>
        <v>0</v>
      </c>
      <c r="AC36" s="36">
        <f t="shared" si="66"/>
        <v>4.0889038924402384E-2</v>
      </c>
      <c r="AD36" s="36">
        <f t="shared" si="66"/>
        <v>3.4489250108110617E-2</v>
      </c>
      <c r="AE36" s="36">
        <f t="shared" si="66"/>
        <v>3.5663419749863756E-2</v>
      </c>
      <c r="AF36" s="36">
        <f t="shared" si="66"/>
        <v>0</v>
      </c>
      <c r="AG36" s="36">
        <f t="shared" si="66"/>
        <v>0</v>
      </c>
      <c r="AH36" s="36">
        <f t="shared" si="66"/>
        <v>0</v>
      </c>
      <c r="AI36" s="36">
        <f t="shared" si="66"/>
        <v>0</v>
      </c>
      <c r="AJ36" s="75">
        <v>122282.16</v>
      </c>
      <c r="AK36" s="76">
        <v>0.35</v>
      </c>
      <c r="AL36" s="75">
        <f t="shared" ref="AL36" si="67">AJ36*AK36+AJ36</f>
        <v>165080.916</v>
      </c>
      <c r="AN36" s="53">
        <f t="shared" ref="AN36" si="68">AL36</f>
        <v>165080.916</v>
      </c>
      <c r="AO36" s="10">
        <f t="shared" si="63"/>
        <v>1.1757923534662873</v>
      </c>
    </row>
    <row r="37" spans="1:43" ht="33" customHeight="1" x14ac:dyDescent="0.25">
      <c r="A37" s="73"/>
      <c r="B37" s="77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45"/>
      <c r="AC37" s="12">
        <v>5000</v>
      </c>
      <c r="AD37" s="12">
        <v>4217.42</v>
      </c>
      <c r="AE37" s="12">
        <v>4361</v>
      </c>
      <c r="AF37" s="12">
        <v>0</v>
      </c>
      <c r="AG37" s="12">
        <v>0</v>
      </c>
      <c r="AH37" s="12">
        <v>0</v>
      </c>
      <c r="AI37" s="12">
        <v>0</v>
      </c>
      <c r="AJ37" s="75"/>
      <c r="AK37" s="76"/>
      <c r="AL37" s="75"/>
      <c r="AN37" s="53"/>
      <c r="AO37" s="22">
        <f t="shared" si="63"/>
        <v>122282.16</v>
      </c>
      <c r="AP37" s="41">
        <f>AJ36-AO37</f>
        <v>0</v>
      </c>
    </row>
    <row r="38" spans="1:43" ht="53.25" customHeight="1" x14ac:dyDescent="0.25">
      <c r="A38" s="73" t="s">
        <v>79</v>
      </c>
      <c r="B38" s="88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6">
        <f t="shared" si="69"/>
        <v>0</v>
      </c>
      <c r="O38" s="36">
        <f t="shared" si="69"/>
        <v>0</v>
      </c>
      <c r="P38" s="36">
        <f t="shared" si="69"/>
        <v>0</v>
      </c>
      <c r="Q38" s="36">
        <f t="shared" si="69"/>
        <v>0</v>
      </c>
      <c r="R38" s="36">
        <v>0</v>
      </c>
      <c r="S38" s="36">
        <f t="shared" ref="S38:Y38" si="70">S39/$AJ$38</f>
        <v>0</v>
      </c>
      <c r="T38" s="36">
        <f t="shared" si="70"/>
        <v>0</v>
      </c>
      <c r="U38" s="36">
        <f t="shared" si="70"/>
        <v>0</v>
      </c>
      <c r="V38" s="36">
        <f t="shared" si="70"/>
        <v>0.10791326629035371</v>
      </c>
      <c r="W38" s="36">
        <f t="shared" si="70"/>
        <v>0.10791326629035371</v>
      </c>
      <c r="X38" s="36">
        <f t="shared" si="70"/>
        <v>0</v>
      </c>
      <c r="Y38" s="36">
        <f t="shared" si="70"/>
        <v>0</v>
      </c>
      <c r="Z38" s="36">
        <f t="shared" ref="Z38:AA38" si="71">Z39/$AJ$38</f>
        <v>0</v>
      </c>
      <c r="AA38" s="36">
        <f t="shared" si="71"/>
        <v>0</v>
      </c>
      <c r="AB38" s="44">
        <f t="shared" ref="AB38" si="72">AB39/$AJ$38</f>
        <v>0</v>
      </c>
      <c r="AC38" s="36">
        <f t="shared" ref="AC38" si="73">AC39/$AJ$38</f>
        <v>0.26139165505416445</v>
      </c>
      <c r="AD38" s="36">
        <f t="shared" ref="AD38" si="74">AD39/$AJ$38</f>
        <v>0.26139084627283615</v>
      </c>
      <c r="AE38" s="36">
        <f t="shared" ref="AE38" si="75">AE39/$AJ$38</f>
        <v>0.26139084627283615</v>
      </c>
      <c r="AF38" s="36">
        <f t="shared" ref="AF38" si="76">AF39/$AJ$38</f>
        <v>0</v>
      </c>
      <c r="AG38" s="36">
        <f t="shared" ref="AG38" si="77">AG39/$AJ$38</f>
        <v>0</v>
      </c>
      <c r="AH38" s="36">
        <f t="shared" ref="AH38" si="78">AH39/$AJ$38</f>
        <v>0</v>
      </c>
      <c r="AI38" s="36">
        <f t="shared" ref="AI38" si="79">AI39/$AJ$38</f>
        <v>0</v>
      </c>
      <c r="AJ38" s="75">
        <f t="shared" ref="AJ38" si="80">AN38/1.35</f>
        <v>12364.281481481479</v>
      </c>
      <c r="AK38" s="76">
        <v>0.35</v>
      </c>
      <c r="AL38" s="75">
        <f t="shared" ref="AL38" si="81">AJ38*AK38+AJ38</f>
        <v>16691.78</v>
      </c>
      <c r="AN38" s="53">
        <v>16691.78</v>
      </c>
      <c r="AO38" s="10">
        <f t="shared" si="63"/>
        <v>0.9999998801805442</v>
      </c>
    </row>
    <row r="39" spans="1:43" ht="53.25" customHeight="1" x14ac:dyDescent="0.25">
      <c r="A39" s="73"/>
      <c r="B39" s="77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45"/>
      <c r="AC39" s="12">
        <v>3231.92</v>
      </c>
      <c r="AD39" s="12">
        <v>3231.91</v>
      </c>
      <c r="AE39" s="12">
        <v>3231.91</v>
      </c>
      <c r="AF39" s="12">
        <v>0</v>
      </c>
      <c r="AG39" s="12">
        <v>0</v>
      </c>
      <c r="AH39" s="12">
        <v>0</v>
      </c>
      <c r="AI39" s="12">
        <v>0</v>
      </c>
      <c r="AJ39" s="75"/>
      <c r="AK39" s="76"/>
      <c r="AL39" s="75"/>
      <c r="AN39" s="53"/>
      <c r="AO39" s="22">
        <f t="shared" si="63"/>
        <v>12364.279999999999</v>
      </c>
      <c r="AP39" s="41">
        <f>AJ38-AO39</f>
        <v>1.4814814803685294E-3</v>
      </c>
      <c r="AQ39" s="11"/>
    </row>
    <row r="40" spans="1:43" ht="33" customHeight="1" x14ac:dyDescent="0.25">
      <c r="A40" s="73" t="s">
        <v>80</v>
      </c>
      <c r="B40" s="77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6">
        <f t="shared" si="82"/>
        <v>0</v>
      </c>
      <c r="O40" s="36">
        <f t="shared" si="82"/>
        <v>0</v>
      </c>
      <c r="P40" s="36">
        <f t="shared" si="82"/>
        <v>0</v>
      </c>
      <c r="Q40" s="36">
        <f t="shared" si="82"/>
        <v>0</v>
      </c>
      <c r="R40" s="36">
        <v>0</v>
      </c>
      <c r="S40" s="36">
        <f>S41/$AJ$48</f>
        <v>0.24214867803175646</v>
      </c>
      <c r="T40" s="36">
        <f>T41/$AJ$48</f>
        <v>0</v>
      </c>
      <c r="U40" s="36">
        <f>U41/$AJ$48</f>
        <v>1.3441670777832593</v>
      </c>
      <c r="V40" s="36">
        <f>V41/$AJ$48</f>
        <v>0</v>
      </c>
      <c r="W40" s="36">
        <f>W41/$AJ$48</f>
        <v>0</v>
      </c>
      <c r="X40" s="36">
        <f>X41/$AJ$38</f>
        <v>0</v>
      </c>
      <c r="Y40" s="36">
        <f t="shared" ref="Y40:Z40" si="83">Y41/$AJ$38</f>
        <v>0</v>
      </c>
      <c r="Z40" s="36">
        <f t="shared" si="83"/>
        <v>0</v>
      </c>
      <c r="AA40" s="36">
        <f t="shared" ref="AA40" si="84">AA41/$AJ$38</f>
        <v>0</v>
      </c>
      <c r="AB40" s="44">
        <f t="shared" ref="AB40" si="85">AB41/$AJ$38</f>
        <v>0</v>
      </c>
      <c r="AC40" s="36">
        <f t="shared" ref="AC40" si="86">AC41/$AJ$38</f>
        <v>0</v>
      </c>
      <c r="AD40" s="36">
        <f t="shared" ref="AD40" si="87">AD41/$AJ$38</f>
        <v>0</v>
      </c>
      <c r="AE40" s="36">
        <f t="shared" ref="AE40" si="88">AE41/$AJ$38</f>
        <v>0</v>
      </c>
      <c r="AF40" s="36">
        <f t="shared" ref="AF40" si="89">AF41/$AJ$38</f>
        <v>0</v>
      </c>
      <c r="AG40" s="36">
        <f t="shared" ref="AG40" si="90">AG41/$AJ$38</f>
        <v>0</v>
      </c>
      <c r="AH40" s="36">
        <f t="shared" ref="AH40" si="91">AH41/$AJ$38</f>
        <v>0</v>
      </c>
      <c r="AI40" s="36">
        <f t="shared" ref="AI40" si="92">AI41/$AJ$38</f>
        <v>0</v>
      </c>
      <c r="AJ40" s="75">
        <f t="shared" ref="AJ40" si="93">AN40/1.35</f>
        <v>173634.94814814813</v>
      </c>
      <c r="AK40" s="76">
        <v>0.35</v>
      </c>
      <c r="AL40" s="75">
        <f t="shared" ref="AL40" si="94">AJ40*AK40+AJ40</f>
        <v>234407.18</v>
      </c>
      <c r="AN40" s="53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73"/>
      <c r="B41" s="77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45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75"/>
      <c r="AK41" s="76"/>
      <c r="AL41" s="75"/>
      <c r="AN41" s="53"/>
      <c r="AO41" s="22">
        <f t="shared" si="95"/>
        <v>173634.95</v>
      </c>
      <c r="AP41" s="41">
        <f>AJ40-AO41</f>
        <v>-1.8518518772907555E-3</v>
      </c>
    </row>
    <row r="42" spans="1:43" ht="33" customHeight="1" x14ac:dyDescent="0.25">
      <c r="A42" s="73" t="s">
        <v>81</v>
      </c>
      <c r="B42" s="77" t="s">
        <v>85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6">
        <f t="shared" ref="N42" si="107">N43/$AJ$32</f>
        <v>0</v>
      </c>
      <c r="O42" s="36">
        <f t="shared" ref="O42" si="108">O43/$AJ$32</f>
        <v>0</v>
      </c>
      <c r="P42" s="36">
        <f t="shared" ref="P42" si="109">P43/$AJ$32</f>
        <v>0</v>
      </c>
      <c r="Q42" s="36">
        <f t="shared" ref="Q42" si="110">Q43/$AJ$32</f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f t="shared" ref="X42" si="111">X43/$AJ$38</f>
        <v>0</v>
      </c>
      <c r="Y42" s="36">
        <f t="shared" ref="Y42" si="112">Y43/$AJ$38</f>
        <v>0</v>
      </c>
      <c r="Z42" s="36">
        <f t="shared" ref="Z42" si="113">Z43/$AJ$38</f>
        <v>0</v>
      </c>
      <c r="AA42" s="36">
        <f t="shared" ref="AA42" si="114">AA43/$AJ$38</f>
        <v>0.92975075156753828</v>
      </c>
      <c r="AB42" s="44">
        <f t="shared" ref="AB42" si="115">AB43/$AJ$38</f>
        <v>0</v>
      </c>
      <c r="AC42" s="36">
        <f t="shared" ref="AC42" si="116">AC43/$AJ$38</f>
        <v>0</v>
      </c>
      <c r="AD42" s="36">
        <f t="shared" ref="AD42" si="117">AD43/$AJ$38</f>
        <v>0</v>
      </c>
      <c r="AE42" s="36">
        <f t="shared" ref="AE42" si="118">AE43/$AJ$38</f>
        <v>0</v>
      </c>
      <c r="AF42" s="36">
        <f t="shared" ref="AF42" si="119">AF43/$AJ$38</f>
        <v>0</v>
      </c>
      <c r="AG42" s="36">
        <f t="shared" ref="AG42" si="120">AG43/$AJ$38</f>
        <v>0</v>
      </c>
      <c r="AH42" s="36">
        <f t="shared" ref="AH42" si="121">AH43/$AJ$38</f>
        <v>0</v>
      </c>
      <c r="AI42" s="36">
        <f t="shared" ref="AI42" si="122">AI43/$AJ$38</f>
        <v>0</v>
      </c>
      <c r="AJ42" s="75">
        <v>11495.7</v>
      </c>
      <c r="AK42" s="76">
        <v>0.35</v>
      </c>
      <c r="AL42" s="75">
        <f t="shared" ref="AL42" si="123">AJ42*AK42+AJ42</f>
        <v>15519.195</v>
      </c>
      <c r="AN42" s="53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73"/>
      <c r="B43" s="77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45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75"/>
      <c r="AK43" s="76"/>
      <c r="AL43" s="75"/>
      <c r="AN43" s="53"/>
      <c r="AO43" s="22">
        <f t="shared" si="125"/>
        <v>11495.7</v>
      </c>
      <c r="AP43" s="41">
        <f t="shared" ref="AP43" si="126">AJ42-AO43</f>
        <v>0</v>
      </c>
    </row>
    <row r="44" spans="1:43" ht="33" customHeight="1" x14ac:dyDescent="0.25">
      <c r="A44" s="73" t="s">
        <v>82</v>
      </c>
      <c r="B44" s="77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6">
        <f t="shared" ref="N44" si="138">N45/$AJ$32</f>
        <v>0</v>
      </c>
      <c r="O44" s="36">
        <f t="shared" ref="O44" si="139">O45/$AJ$32</f>
        <v>0</v>
      </c>
      <c r="P44" s="36">
        <f t="shared" ref="P44" si="140">P45/$AJ$32</f>
        <v>0</v>
      </c>
      <c r="Q44" s="36">
        <f t="shared" ref="Q44" si="141">Q45/$AJ$32</f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f t="shared" ref="X44" si="142">X45/$AJ$38</f>
        <v>0</v>
      </c>
      <c r="Y44" s="36">
        <f t="shared" ref="Y44" si="143">Y45/$AJ$38</f>
        <v>0</v>
      </c>
      <c r="Z44" s="36">
        <f t="shared" ref="Z44" si="144">Z45/$AJ$38</f>
        <v>0</v>
      </c>
      <c r="AA44" s="36">
        <f t="shared" ref="AA44" si="145">AA45/$AJ$38</f>
        <v>6.2775422992634713</v>
      </c>
      <c r="AB44" s="44">
        <f t="shared" ref="AB44" si="146">AB45/$AJ$38</f>
        <v>0</v>
      </c>
      <c r="AC44" s="36">
        <f t="shared" ref="AC44" si="147">AC45/$AJ$38</f>
        <v>0</v>
      </c>
      <c r="AD44" s="36">
        <f t="shared" ref="AD44" si="148">AD45/$AJ$38</f>
        <v>0</v>
      </c>
      <c r="AE44" s="36">
        <f t="shared" ref="AE44" si="149">AE45/$AJ$38</f>
        <v>0</v>
      </c>
      <c r="AF44" s="36">
        <f t="shared" ref="AF44" si="150">AF45/$AJ$38</f>
        <v>0.43674191727904399</v>
      </c>
      <c r="AG44" s="36">
        <f t="shared" ref="AG44" si="151">AG45/$AJ$38</f>
        <v>0.44620951150805976</v>
      </c>
      <c r="AH44" s="36">
        <f t="shared" ref="AH44" si="152">AH45/$AJ$38</f>
        <v>0.40439066414726299</v>
      </c>
      <c r="AI44" s="36">
        <f t="shared" ref="AI44" si="153">AI45/$AJ$38</f>
        <v>0.40439066414726299</v>
      </c>
      <c r="AJ44" s="75">
        <v>98534.36</v>
      </c>
      <c r="AK44" s="76">
        <v>0.35</v>
      </c>
      <c r="AL44" s="75">
        <f t="shared" ref="AL44" si="154">AJ44*AK44+AJ44</f>
        <v>133021.386</v>
      </c>
      <c r="AN44" s="53">
        <f t="shared" ref="AN44" si="155">AL44</f>
        <v>133021.386</v>
      </c>
      <c r="AO44" s="10">
        <f t="shared" si="125"/>
        <v>7.9692750563451007</v>
      </c>
    </row>
    <row r="45" spans="1:43" ht="33" customHeight="1" x14ac:dyDescent="0.25">
      <c r="A45" s="73"/>
      <c r="B45" s="77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45"/>
      <c r="AC45" s="12"/>
      <c r="AD45" s="12"/>
      <c r="AE45" s="12">
        <v>0</v>
      </c>
      <c r="AF45" s="12">
        <v>5400</v>
      </c>
      <c r="AG45" s="12">
        <v>5517.06</v>
      </c>
      <c r="AH45" s="12">
        <v>5000</v>
      </c>
      <c r="AI45" s="12">
        <v>5000</v>
      </c>
      <c r="AJ45" s="75"/>
      <c r="AK45" s="76"/>
      <c r="AL45" s="75"/>
      <c r="AN45" s="53"/>
      <c r="AO45" s="22">
        <f t="shared" si="125"/>
        <v>98534.36</v>
      </c>
      <c r="AP45" s="41">
        <f t="shared" ref="AP45" si="156">AJ44-AO45</f>
        <v>0</v>
      </c>
      <c r="AQ45" s="11"/>
    </row>
    <row r="46" spans="1:43" ht="33" customHeight="1" x14ac:dyDescent="0.25">
      <c r="A46" s="73" t="s">
        <v>83</v>
      </c>
      <c r="B46" s="77" t="s">
        <v>86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6">
        <f t="shared" ref="N46" si="168">N47/$AJ$32</f>
        <v>0</v>
      </c>
      <c r="O46" s="36">
        <f t="shared" ref="O46" si="169">O47/$AJ$32</f>
        <v>0</v>
      </c>
      <c r="P46" s="36">
        <f t="shared" ref="P46" si="170">P47/$AJ$32</f>
        <v>0</v>
      </c>
      <c r="Q46" s="36">
        <f t="shared" ref="Q46" si="171">Q47/$AJ$32</f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f t="shared" ref="X46" si="172">X47/$AJ$38</f>
        <v>0</v>
      </c>
      <c r="Y46" s="36">
        <f t="shared" ref="Y46" si="173">Y47/$AJ$38</f>
        <v>0</v>
      </c>
      <c r="Z46" s="36">
        <f t="shared" ref="Z46" si="174">Z47/$AJ$38</f>
        <v>0</v>
      </c>
      <c r="AA46" s="36">
        <f t="shared" ref="AA46" si="175">AA47/$AJ$38</f>
        <v>0</v>
      </c>
      <c r="AB46" s="44">
        <f t="shared" ref="AB46" si="176">AB47/$AJ$38</f>
        <v>0</v>
      </c>
      <c r="AC46" s="36">
        <f t="shared" ref="AC46" si="177">AC47/$AJ$38</f>
        <v>0</v>
      </c>
      <c r="AD46" s="36">
        <f t="shared" ref="AD46" si="178">AD47/$AJ$38</f>
        <v>0</v>
      </c>
      <c r="AE46" s="36">
        <f t="shared" ref="AE46" si="179">AE47/$AJ$38</f>
        <v>0</v>
      </c>
      <c r="AF46" s="36">
        <f t="shared" ref="AF46" si="180">AF47/$AJ$38</f>
        <v>0.56204479090905834</v>
      </c>
      <c r="AG46" s="36">
        <f t="shared" ref="AG46" si="181">AG47/$AJ$38</f>
        <v>0.56614692980616821</v>
      </c>
      <c r="AH46" s="36">
        <f t="shared" ref="AH46" si="182">AH47/$AJ$38</f>
        <v>0</v>
      </c>
      <c r="AI46" s="36">
        <f t="shared" ref="AI46" si="183">AI47/$AJ$38</f>
        <v>0</v>
      </c>
      <c r="AJ46" s="75">
        <v>13949.28</v>
      </c>
      <c r="AK46" s="76">
        <v>0.35</v>
      </c>
      <c r="AL46" s="75">
        <f t="shared" ref="AL46" si="184">AJ46*AK46+AJ46</f>
        <v>18831.527999999998</v>
      </c>
      <c r="AN46" s="53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73"/>
      <c r="B47" s="77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45">
        <v>0</v>
      </c>
      <c r="AC47" s="12">
        <v>0</v>
      </c>
      <c r="AD47" s="12">
        <v>0</v>
      </c>
      <c r="AE47" s="12">
        <v>0</v>
      </c>
      <c r="AF47" s="12">
        <v>6949.28</v>
      </c>
      <c r="AG47" s="12">
        <v>7000</v>
      </c>
      <c r="AH47" s="12">
        <v>0</v>
      </c>
      <c r="AI47" s="12">
        <v>0</v>
      </c>
      <c r="AJ47" s="75"/>
      <c r="AK47" s="76"/>
      <c r="AL47" s="75"/>
      <c r="AN47" s="53"/>
      <c r="AO47" s="22">
        <f t="shared" si="125"/>
        <v>13949.279999999999</v>
      </c>
      <c r="AP47" s="41">
        <f t="shared" ref="AP47" si="186">AJ46-AO47</f>
        <v>0</v>
      </c>
      <c r="AQ47" s="11"/>
    </row>
    <row r="48" spans="1:43" ht="33" customHeight="1" x14ac:dyDescent="0.25">
      <c r="A48" s="73" t="s">
        <v>84</v>
      </c>
      <c r="B48" s="77" t="s">
        <v>87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6">
        <f t="shared" ref="N48" si="198">N49/$AJ$32</f>
        <v>0</v>
      </c>
      <c r="O48" s="36">
        <f t="shared" ref="O48" si="199">O49/$AJ$32</f>
        <v>0</v>
      </c>
      <c r="P48" s="36">
        <f t="shared" ref="P48" si="200">P49/$AJ$32</f>
        <v>0</v>
      </c>
      <c r="Q48" s="36">
        <f t="shared" ref="Q48" si="201">Q49/$AJ$32</f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f t="shared" ref="X48" si="202">X49/$AJ$38</f>
        <v>0</v>
      </c>
      <c r="Y48" s="36">
        <f t="shared" ref="Y48" si="203">Y49/$AJ$38</f>
        <v>0</v>
      </c>
      <c r="Z48" s="36">
        <f t="shared" ref="Z48" si="204">Z49/$AJ$38</f>
        <v>0</v>
      </c>
      <c r="AA48" s="36">
        <f t="shared" ref="AA48" si="205">AA49/$AJ$38</f>
        <v>5.5329741645288886</v>
      </c>
      <c r="AB48" s="44">
        <f t="shared" ref="AB48" si="206">AB49/$AJ$38</f>
        <v>0</v>
      </c>
      <c r="AC48" s="36">
        <f t="shared" ref="AC48" si="207">AC49/$AJ$38</f>
        <v>3.3197844987173335</v>
      </c>
      <c r="AD48" s="36">
        <f t="shared" ref="AD48" si="208">AD49/$AJ$38</f>
        <v>0</v>
      </c>
      <c r="AE48" s="36">
        <f t="shared" ref="AE48" si="209">AE49/$AJ$38</f>
        <v>0</v>
      </c>
      <c r="AF48" s="36">
        <f t="shared" ref="AF48" si="210">AF49/$AJ$38</f>
        <v>0</v>
      </c>
      <c r="AG48" s="36">
        <f t="shared" ref="AG48" si="211">AG49/$AJ$38</f>
        <v>0</v>
      </c>
      <c r="AH48" s="36">
        <f t="shared" ref="AH48" si="212">AH49/$AJ$38</f>
        <v>0</v>
      </c>
      <c r="AI48" s="36">
        <f t="shared" ref="AI48" si="213">AI49/$AJ$38</f>
        <v>0</v>
      </c>
      <c r="AJ48" s="75">
        <v>109458</v>
      </c>
      <c r="AK48" s="76">
        <v>0.35</v>
      </c>
      <c r="AL48" s="75">
        <f t="shared" ref="AL48" si="214">AJ48*AK48+AJ48</f>
        <v>147768.29999999999</v>
      </c>
      <c r="AN48" s="53">
        <f t="shared" ref="AN48" si="215">AL48</f>
        <v>147768.29999999999</v>
      </c>
      <c r="AO48" s="10">
        <f t="shared" si="125"/>
        <v>8.8527586632462221</v>
      </c>
    </row>
    <row r="49" spans="1:43" ht="33" customHeight="1" x14ac:dyDescent="0.25">
      <c r="A49" s="73"/>
      <c r="B49" s="77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45"/>
      <c r="AC49" s="12">
        <v>41046.75</v>
      </c>
      <c r="AD49" s="12"/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75"/>
      <c r="AK49" s="76"/>
      <c r="AL49" s="75"/>
      <c r="AN49" s="53"/>
      <c r="AO49" s="22">
        <f t="shared" si="125"/>
        <v>109458</v>
      </c>
      <c r="AP49" s="41">
        <f t="shared" ref="AP49" si="216">AJ48-AO49</f>
        <v>0</v>
      </c>
      <c r="AQ49" s="11"/>
    </row>
    <row r="50" spans="1:43" ht="51" customHeight="1" x14ac:dyDescent="0.25">
      <c r="A50" s="78" t="s">
        <v>21</v>
      </c>
      <c r="B50" s="79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I50" si="218">AA13+AA15+AA17+AA19+AA21+AA23+AA25+AA27+AA29+AA31+AA33+AA35+AA37+AA39+AA49+AA41+AA43+AA45+AA47</f>
        <v>1584909.35</v>
      </c>
      <c r="AB50" s="49">
        <f t="shared" si="218"/>
        <v>606892.01</v>
      </c>
      <c r="AC50" s="13">
        <f t="shared" si="218"/>
        <v>576427.03</v>
      </c>
      <c r="AD50" s="13">
        <f t="shared" si="218"/>
        <v>711133.59000000008</v>
      </c>
      <c r="AE50" s="13">
        <f t="shared" si="218"/>
        <v>699401.51</v>
      </c>
      <c r="AF50" s="13">
        <f t="shared" si="218"/>
        <v>696500.27</v>
      </c>
      <c r="AG50" s="13">
        <f t="shared" si="218"/>
        <v>651129.32000000007</v>
      </c>
      <c r="AH50" s="13">
        <f t="shared" si="218"/>
        <v>1292351.5</v>
      </c>
      <c r="AI50" s="13">
        <f t="shared" si="218"/>
        <v>1420870.46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3" ht="21" customHeight="1" x14ac:dyDescent="0.3">
      <c r="A51" s="78" t="s">
        <v>15</v>
      </c>
      <c r="B51" s="79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50">
        <v>0.35</v>
      </c>
      <c r="AC51" s="16">
        <v>0.35</v>
      </c>
      <c r="AD51" s="16">
        <v>0.35</v>
      </c>
      <c r="AE51" s="16">
        <v>0.35</v>
      </c>
      <c r="AF51" s="16">
        <v>0.35</v>
      </c>
      <c r="AG51" s="16">
        <v>0.35</v>
      </c>
      <c r="AH51" s="16">
        <v>0.35</v>
      </c>
      <c r="AI51" s="16">
        <v>0.35</v>
      </c>
      <c r="AJ51" s="21"/>
      <c r="AK51" s="21"/>
      <c r="AL51" s="21"/>
      <c r="AN51" s="9">
        <f>SUM(C50:AI50)</f>
        <v>24383736.560000006</v>
      </c>
      <c r="AO51" s="11"/>
    </row>
    <row r="52" spans="1:43" ht="30" customHeight="1" x14ac:dyDescent="0.3">
      <c r="A52" s="78" t="s">
        <v>22</v>
      </c>
      <c r="B52" s="79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17">
        <f>ROUND(AA50*AA51+AA50,3)</f>
        <v>2139627.6230000001</v>
      </c>
      <c r="AB52" s="51">
        <f>ROUND(AB50*AB51+AB50,3)</f>
        <v>819304.21400000004</v>
      </c>
      <c r="AC52" s="17">
        <f t="shared" si="221"/>
        <v>778176.48100000003</v>
      </c>
      <c r="AD52" s="17">
        <f t="shared" si="221"/>
        <v>960030.33699999994</v>
      </c>
      <c r="AE52" s="17">
        <f t="shared" si="221"/>
        <v>944192.02899999998</v>
      </c>
      <c r="AF52" s="17">
        <f t="shared" si="221"/>
        <v>940275.35499999998</v>
      </c>
      <c r="AG52" s="17">
        <f t="shared" si="221"/>
        <v>879024.57200000004</v>
      </c>
      <c r="AH52" s="17">
        <f t="shared" si="221"/>
        <v>1744674.5149999999</v>
      </c>
      <c r="AI52" s="17">
        <f t="shared" si="221"/>
        <v>1918175.111</v>
      </c>
      <c r="AJ52" s="21"/>
      <c r="AK52" s="21"/>
      <c r="AL52" s="21"/>
      <c r="AN52" s="9">
        <f>SUM(C52:AI52)</f>
        <v>32918044.284500003</v>
      </c>
    </row>
    <row r="53" spans="1:43" ht="18.75" x14ac:dyDescent="0.25">
      <c r="A53" s="81" t="s">
        <v>56</v>
      </c>
      <c r="B53" s="82"/>
      <c r="C53" s="34">
        <v>2.7689999999999999E-2</v>
      </c>
      <c r="D53" s="34">
        <v>2.7689999999999999E-2</v>
      </c>
      <c r="E53" s="34">
        <v>2.7689999999999999E-2</v>
      </c>
      <c r="F53" s="34">
        <v>2.7689999999999999E-2</v>
      </c>
      <c r="G53" s="34">
        <v>2.7689999999999999E-2</v>
      </c>
      <c r="H53" s="34">
        <v>2.7689999999999999E-2</v>
      </c>
      <c r="I53" s="34">
        <v>2.7689999999999999E-2</v>
      </c>
      <c r="J53" s="34">
        <v>2.7689999999999999E-2</v>
      </c>
      <c r="K53" s="34">
        <v>2.7689999999999999E-2</v>
      </c>
      <c r="L53" s="34">
        <v>2.7689999999999999E-2</v>
      </c>
      <c r="M53" s="35">
        <v>2.7689999999999999E-2</v>
      </c>
      <c r="N53" s="35">
        <v>2.7689999999999999E-2</v>
      </c>
      <c r="O53" s="35">
        <v>2.7689999999999999E-2</v>
      </c>
      <c r="P53" s="35">
        <v>2.7689999999999999E-2</v>
      </c>
      <c r="Q53" s="35">
        <v>2.7689999999999999E-2</v>
      </c>
      <c r="R53" s="35">
        <v>2.7689999999999999E-2</v>
      </c>
      <c r="S53" s="34">
        <v>2.7689999999999999E-2</v>
      </c>
      <c r="T53" s="34">
        <v>2.7689999999999999E-2</v>
      </c>
      <c r="U53" s="34">
        <v>2.7689999999999999E-2</v>
      </c>
      <c r="V53" s="34">
        <v>2.7689999999999999E-2</v>
      </c>
      <c r="W53" s="34">
        <v>2.7689999999999999E-2</v>
      </c>
      <c r="X53" s="34">
        <v>2.7689999999999999E-2</v>
      </c>
      <c r="Y53" s="34">
        <v>2.7689999999999999E-2</v>
      </c>
      <c r="Z53" s="34">
        <v>2.7689999999999999E-2</v>
      </c>
      <c r="AA53" s="34">
        <v>2.7689999999999999E-2</v>
      </c>
      <c r="AB53" s="52">
        <v>2.7689999999999999E-2</v>
      </c>
      <c r="AC53" s="34">
        <v>2.7689999999999999E-2</v>
      </c>
      <c r="AD53" s="34">
        <v>2.7689999999999999E-2</v>
      </c>
      <c r="AE53" s="34">
        <v>2.7689999999999999E-2</v>
      </c>
      <c r="AF53" s="34">
        <v>2.7689999999999999E-2</v>
      </c>
      <c r="AG53" s="34">
        <v>2.7689999999999999E-2</v>
      </c>
      <c r="AH53" s="34">
        <v>2.7689999999999999E-2</v>
      </c>
      <c r="AI53" s="34">
        <v>2.7689999999999999E-2</v>
      </c>
      <c r="AN53" s="34">
        <v>2.7689999999999999E-2</v>
      </c>
    </row>
    <row r="54" spans="1:43" ht="30" customHeight="1" x14ac:dyDescent="0.3">
      <c r="A54" s="81" t="s">
        <v>57</v>
      </c>
      <c r="B54" s="82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2">(O52*O53)+O52</f>
        <v>425573.35151983995</v>
      </c>
      <c r="P54" s="27">
        <f t="shared" si="222"/>
        <v>300761.04332608997</v>
      </c>
      <c r="Q54" s="27">
        <f t="shared" si="222"/>
        <v>1035798.10618698</v>
      </c>
      <c r="R54" s="27">
        <v>1913465.7021166999</v>
      </c>
      <c r="S54" s="17">
        <f t="shared" si="222"/>
        <v>879186.30696250999</v>
      </c>
      <c r="T54" s="17">
        <f t="shared" si="222"/>
        <v>1068228.2597399999</v>
      </c>
      <c r="U54" s="17">
        <f t="shared" si="222"/>
        <v>1718000.5193257399</v>
      </c>
      <c r="V54" s="17">
        <f t="shared" si="222"/>
        <v>629638.67586059996</v>
      </c>
      <c r="W54" s="17">
        <f t="shared" ref="W54" si="223">(W52*W53)+W52</f>
        <v>629638.67586059996</v>
      </c>
      <c r="X54" s="17">
        <f t="shared" si="222"/>
        <v>968120.77644045011</v>
      </c>
      <c r="Y54" s="17">
        <f t="shared" si="222"/>
        <v>1170883.16970696</v>
      </c>
      <c r="Z54" s="17">
        <f t="shared" ref="Z54:AA54" si="224">(Z52*Z53)+Z52</f>
        <v>946569.66803992004</v>
      </c>
      <c r="AA54" s="17">
        <f t="shared" si="224"/>
        <v>2198873.9118808703</v>
      </c>
      <c r="AB54" s="51">
        <f t="shared" ref="AB54:AD54" si="225">(AB52*AB53)+AB52</f>
        <v>841990.74768566003</v>
      </c>
      <c r="AC54" s="17">
        <f t="shared" si="225"/>
        <v>799724.18775888998</v>
      </c>
      <c r="AD54" s="17">
        <f t="shared" si="225"/>
        <v>986613.57703152997</v>
      </c>
      <c r="AE54" s="17">
        <f t="shared" ref="AE54:AI54" si="226">(AE52*AE53)+AE52</f>
        <v>970336.70628300996</v>
      </c>
      <c r="AF54" s="17">
        <f t="shared" si="226"/>
        <v>966311.57957994996</v>
      </c>
      <c r="AG54" s="17">
        <f t="shared" si="226"/>
        <v>903364.76239868009</v>
      </c>
      <c r="AH54" s="17">
        <f t="shared" si="226"/>
        <v>1792984.55232035</v>
      </c>
      <c r="AI54" s="17">
        <f t="shared" si="226"/>
        <v>1971289.3798235899</v>
      </c>
      <c r="AN54" s="17">
        <f>(AL50*AN53)+AL50</f>
        <v>33829544.979039244</v>
      </c>
    </row>
    <row r="55" spans="1:43" ht="18.75" x14ac:dyDescent="0.25">
      <c r="A55" s="81" t="s">
        <v>58</v>
      </c>
      <c r="B55" s="82"/>
      <c r="C55" s="34">
        <v>4.4699999999999997E-2</v>
      </c>
      <c r="D55" s="34">
        <v>4.4699999999999997E-2</v>
      </c>
      <c r="E55" s="34">
        <v>4.4699999999999997E-2</v>
      </c>
      <c r="F55" s="34">
        <v>4.4699999999999997E-2</v>
      </c>
      <c r="G55" s="34">
        <v>4.4699999999999997E-2</v>
      </c>
      <c r="H55" s="34">
        <v>4.4699999999999997E-2</v>
      </c>
      <c r="I55" s="34">
        <v>4.4699999999999997E-2</v>
      </c>
      <c r="J55" s="34">
        <v>4.4699999999999997E-2</v>
      </c>
      <c r="K55" s="34">
        <v>4.4699999999999997E-2</v>
      </c>
      <c r="L55" s="34">
        <v>4.4699999999999997E-2</v>
      </c>
      <c r="M55" s="35">
        <v>4.4699999999999997E-2</v>
      </c>
      <c r="N55" s="35">
        <v>4.4699999999999997E-2</v>
      </c>
      <c r="O55" s="35">
        <v>4.4699999999999997E-2</v>
      </c>
      <c r="P55" s="35">
        <v>4.4699999999999997E-2</v>
      </c>
      <c r="Q55" s="35">
        <v>4.4699999999999997E-2</v>
      </c>
      <c r="R55" s="35">
        <v>4.4699999999999997E-2</v>
      </c>
      <c r="S55" s="34">
        <v>4.4699999999999997E-2</v>
      </c>
      <c r="T55" s="34">
        <v>4.4699999999999997E-2</v>
      </c>
      <c r="U55" s="34">
        <v>4.4699999999999997E-2</v>
      </c>
      <c r="V55" s="34">
        <v>4.4699999999999997E-2</v>
      </c>
      <c r="W55" s="34">
        <v>4.4699999999999997E-2</v>
      </c>
      <c r="X55" s="34">
        <v>4.4699999999999997E-2</v>
      </c>
      <c r="Y55" s="34">
        <v>4.4699999999999997E-2</v>
      </c>
      <c r="Z55" s="34">
        <v>4.4699999999999997E-2</v>
      </c>
      <c r="AA55" s="34">
        <v>4.4699999999999997E-2</v>
      </c>
      <c r="AB55" s="52">
        <v>4.4699999999999997E-2</v>
      </c>
      <c r="AC55" s="34">
        <v>4.4699999999999997E-2</v>
      </c>
      <c r="AD55" s="34">
        <v>4.4699999999999997E-2</v>
      </c>
      <c r="AE55" s="34">
        <v>4.4699999999999997E-2</v>
      </c>
      <c r="AF55" s="34">
        <v>4.4699999999999997E-2</v>
      </c>
      <c r="AG55" s="34">
        <v>4.4699999999999997E-2</v>
      </c>
      <c r="AH55" s="34">
        <v>4.4699999999999997E-2</v>
      </c>
      <c r="AI55" s="34">
        <v>4.4699999999999997E-2</v>
      </c>
      <c r="AN55" s="34">
        <v>4.4699999999999997E-2</v>
      </c>
    </row>
    <row r="56" spans="1:43" ht="30" customHeight="1" x14ac:dyDescent="0.3">
      <c r="A56" s="83" t="s">
        <v>59</v>
      </c>
      <c r="B56" s="84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7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7"/>
        <v>918485.93488373421</v>
      </c>
      <c r="T56" s="17">
        <f t="shared" si="227"/>
        <v>1115978.0629503778</v>
      </c>
      <c r="U56" s="17">
        <f t="shared" si="227"/>
        <v>1794795.1425396006</v>
      </c>
      <c r="V56" s="17">
        <f t="shared" si="227"/>
        <v>657783.52467156877</v>
      </c>
      <c r="W56" s="17">
        <f t="shared" ref="W56" si="228">(W54*W55)+W54</f>
        <v>657783.52467156877</v>
      </c>
      <c r="X56" s="27">
        <f t="shared" si="227"/>
        <v>1011395.7751473382</v>
      </c>
      <c r="Y56" s="27">
        <f t="shared" si="227"/>
        <v>1223221.6473928611</v>
      </c>
      <c r="Z56" s="27">
        <f t="shared" ref="Z56:AA56" si="229">(Z54*Z55)+Z54</f>
        <v>988881.3322013045</v>
      </c>
      <c r="AA56" s="27">
        <f t="shared" si="229"/>
        <v>2297163.5757419453</v>
      </c>
      <c r="AB56" s="51">
        <f t="shared" ref="AB56:AD56" si="230">(AB54*AB55)+AB54</f>
        <v>879627.73410720902</v>
      </c>
      <c r="AC56" s="27">
        <f t="shared" si="230"/>
        <v>835471.85895171238</v>
      </c>
      <c r="AD56" s="27">
        <f t="shared" si="230"/>
        <v>1030715.2039248394</v>
      </c>
      <c r="AE56" s="27">
        <f t="shared" ref="AE56:AI56" si="231">(AE54*AE55)+AE54</f>
        <v>1013710.7570538605</v>
      </c>
      <c r="AF56" s="27">
        <f t="shared" si="231"/>
        <v>1009505.7071871738</v>
      </c>
      <c r="AG56" s="27">
        <f t="shared" si="231"/>
        <v>943745.16727790108</v>
      </c>
      <c r="AH56" s="27">
        <f t="shared" si="231"/>
        <v>1873130.9618090696</v>
      </c>
      <c r="AI56" s="27">
        <f t="shared" si="231"/>
        <v>2059406.0151017043</v>
      </c>
      <c r="AN56" s="27">
        <f t="shared" ref="AN56" si="232">(AN54*AN55)+AN54</f>
        <v>35341725.639602296</v>
      </c>
    </row>
    <row r="57" spans="1:43" ht="18.75" x14ac:dyDescent="0.3">
      <c r="A57" s="85" t="s">
        <v>60</v>
      </c>
      <c r="B57" s="85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51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N57" s="17">
        <v>0</v>
      </c>
    </row>
    <row r="58" spans="1:43" ht="18.75" x14ac:dyDescent="0.25">
      <c r="A58" s="81" t="s">
        <v>65</v>
      </c>
      <c r="B58" s="82"/>
      <c r="C58" s="34">
        <v>0.47208</v>
      </c>
      <c r="D58" s="34">
        <v>0.47208</v>
      </c>
      <c r="E58" s="34">
        <v>0.47208</v>
      </c>
      <c r="F58" s="34">
        <v>0.47208</v>
      </c>
      <c r="G58" s="34">
        <v>0.47208</v>
      </c>
      <c r="H58" s="34">
        <v>0.47208</v>
      </c>
      <c r="I58" s="34">
        <v>0.47208</v>
      </c>
      <c r="J58" s="34">
        <v>0.47208</v>
      </c>
      <c r="K58" s="34">
        <v>0.47208</v>
      </c>
      <c r="L58" s="34">
        <v>0.47208</v>
      </c>
      <c r="M58" s="34">
        <v>0.47208</v>
      </c>
      <c r="N58" s="34">
        <v>0.47208</v>
      </c>
      <c r="O58" s="34">
        <v>0.47208</v>
      </c>
      <c r="P58" s="34">
        <v>0.47208</v>
      </c>
      <c r="Q58" s="34">
        <v>0.47208</v>
      </c>
      <c r="R58" s="34">
        <v>0.47208</v>
      </c>
      <c r="S58" s="34">
        <v>0.47208</v>
      </c>
      <c r="T58" s="34">
        <v>0.47208</v>
      </c>
      <c r="U58" s="34">
        <v>0.47208</v>
      </c>
      <c r="V58" s="34">
        <v>0.47208</v>
      </c>
      <c r="W58" s="34">
        <v>0.47208</v>
      </c>
      <c r="X58" s="34">
        <v>0.47208</v>
      </c>
      <c r="Y58" s="34">
        <v>0.47208</v>
      </c>
      <c r="Z58" s="34">
        <v>0.47208</v>
      </c>
      <c r="AA58" s="34">
        <v>0.47208</v>
      </c>
      <c r="AB58" s="52">
        <v>0.47208</v>
      </c>
      <c r="AC58" s="34">
        <v>0.47208</v>
      </c>
      <c r="AD58" s="34">
        <v>0.47208</v>
      </c>
      <c r="AE58" s="34">
        <v>0.47208</v>
      </c>
      <c r="AF58" s="34">
        <v>0.47208</v>
      </c>
      <c r="AG58" s="34">
        <v>0.47208</v>
      </c>
      <c r="AH58" s="34">
        <v>0.47208</v>
      </c>
      <c r="AI58" s="34">
        <v>0.47208</v>
      </c>
      <c r="AN58" s="34">
        <v>0.47208</v>
      </c>
    </row>
    <row r="59" spans="1:43" ht="18.75" x14ac:dyDescent="0.3">
      <c r="A59" s="83" t="s">
        <v>66</v>
      </c>
      <c r="B59" s="84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3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4">(X56*X58)+X56</f>
        <v>1488855.4926788935</v>
      </c>
      <c r="Y59" s="17">
        <f t="shared" si="234"/>
        <v>1800680.122694083</v>
      </c>
      <c r="Z59" s="17">
        <f>(Z56*Z58)+Z56+0.02</f>
        <v>1455712.4515068964</v>
      </c>
      <c r="AA59" s="17">
        <f>(AA56*AA58)+AA56</f>
        <v>3381608.5565782031</v>
      </c>
      <c r="AB59" s="51">
        <f t="shared" ref="AB59:AD59" si="235">(AB56*AB58)+AB56</f>
        <v>1294882.3948245402</v>
      </c>
      <c r="AC59" s="17">
        <f t="shared" si="235"/>
        <v>1229881.4141256367</v>
      </c>
      <c r="AD59" s="17">
        <f t="shared" si="235"/>
        <v>1517295.2373936777</v>
      </c>
      <c r="AE59" s="17">
        <f t="shared" ref="AE59:AI59" si="236">(AE56*AE58)+AE56</f>
        <v>1492263.331243847</v>
      </c>
      <c r="AF59" s="17">
        <f t="shared" si="236"/>
        <v>1486073.1614360949</v>
      </c>
      <c r="AG59" s="17">
        <f t="shared" si="236"/>
        <v>1389268.3858464526</v>
      </c>
      <c r="AH59" s="17">
        <f t="shared" si="236"/>
        <v>2757398.626259895</v>
      </c>
      <c r="AI59" s="17">
        <f t="shared" si="236"/>
        <v>3031610.4067109167</v>
      </c>
      <c r="AJ59" s="9"/>
      <c r="AN59" s="17">
        <f t="shared" ref="AN59" si="237">(AN56*AN58)+AN56</f>
        <v>52025847.47954575</v>
      </c>
    </row>
    <row r="60" spans="1:43" ht="18.75" x14ac:dyDescent="0.25">
      <c r="A60" s="81" t="s">
        <v>89</v>
      </c>
      <c r="B60" s="82"/>
      <c r="C60" s="34">
        <v>0.47208</v>
      </c>
      <c r="D60" s="34">
        <v>0.47208</v>
      </c>
      <c r="E60" s="34">
        <v>0.47208</v>
      </c>
      <c r="F60" s="34">
        <v>0.47208</v>
      </c>
      <c r="G60" s="34">
        <v>0.47208</v>
      </c>
      <c r="H60" s="34">
        <v>0.47208</v>
      </c>
      <c r="I60" s="34">
        <v>0.47208</v>
      </c>
      <c r="J60" s="34">
        <v>0.47208</v>
      </c>
      <c r="K60" s="34">
        <v>0.47208</v>
      </c>
      <c r="L60" s="34">
        <v>0.47208</v>
      </c>
      <c r="M60" s="34">
        <v>0.47208</v>
      </c>
      <c r="N60" s="34">
        <v>0.47208</v>
      </c>
      <c r="O60" s="34">
        <v>0.47208</v>
      </c>
      <c r="P60" s="34">
        <v>0.47208</v>
      </c>
      <c r="Q60" s="34">
        <v>0.47208</v>
      </c>
      <c r="R60" s="34">
        <v>0.47208</v>
      </c>
      <c r="S60" s="34">
        <v>0.47208</v>
      </c>
      <c r="T60" s="34">
        <v>0.47208</v>
      </c>
      <c r="U60" s="34">
        <v>0.47208</v>
      </c>
      <c r="V60" s="34">
        <v>0.47208</v>
      </c>
      <c r="W60" s="34">
        <v>0.47208</v>
      </c>
      <c r="X60" s="34">
        <v>0.47208</v>
      </c>
      <c r="Y60" s="34">
        <v>4.0719999999999999E-2</v>
      </c>
      <c r="Z60" s="34">
        <v>4.0719999999999999E-2</v>
      </c>
      <c r="AA60" s="34">
        <v>4.0719999999999999E-2</v>
      </c>
      <c r="AB60" s="52">
        <v>4.0719999999999999E-2</v>
      </c>
      <c r="AC60" s="34">
        <v>4.0719999999999999E-2</v>
      </c>
      <c r="AD60" s="34">
        <v>4.0719999999999999E-2</v>
      </c>
      <c r="AE60" s="34">
        <v>4.0719999999999999E-2</v>
      </c>
      <c r="AF60" s="34">
        <v>4.0719999999999999E-2</v>
      </c>
      <c r="AG60" s="34">
        <v>4.0719999999999999E-2</v>
      </c>
      <c r="AH60" s="34">
        <v>4.0719999999999999E-2</v>
      </c>
      <c r="AI60" s="34">
        <v>4.0719999999999999E-2</v>
      </c>
      <c r="AN60" s="34">
        <v>4.0719999999999999E-2</v>
      </c>
    </row>
    <row r="61" spans="1:43" ht="18.75" x14ac:dyDescent="0.3">
      <c r="A61" s="81" t="s">
        <v>90</v>
      </c>
      <c r="B61" s="82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3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8">(X58*X60)+X58</f>
        <v>0.69493952640000001</v>
      </c>
      <c r="Y61" s="27">
        <f t="shared" ref="Y61:AI61" si="239">(Y59*Y60)+Y59</f>
        <v>1874003.8172901862</v>
      </c>
      <c r="Z61" s="27">
        <f t="shared" si="239"/>
        <v>1514989.0625322573</v>
      </c>
      <c r="AA61" s="27">
        <f t="shared" si="239"/>
        <v>3519307.6570020677</v>
      </c>
      <c r="AB61" s="51">
        <f t="shared" si="239"/>
        <v>1347610.0059417954</v>
      </c>
      <c r="AC61" s="27">
        <f t="shared" si="239"/>
        <v>1279962.1853088327</v>
      </c>
      <c r="AD61" s="27">
        <f t="shared" si="239"/>
        <v>1579079.4994603482</v>
      </c>
      <c r="AE61" s="27">
        <f t="shared" si="239"/>
        <v>1553028.2940920964</v>
      </c>
      <c r="AF61" s="27">
        <f t="shared" si="239"/>
        <v>1546586.0605697727</v>
      </c>
      <c r="AG61" s="27">
        <f t="shared" si="239"/>
        <v>1445839.3945181202</v>
      </c>
      <c r="AH61" s="27">
        <f t="shared" si="239"/>
        <v>2869679.8983211978</v>
      </c>
      <c r="AI61" s="27">
        <f t="shared" si="239"/>
        <v>3155057.5824721851</v>
      </c>
      <c r="AN61" s="27">
        <f t="shared" ref="AN61" si="240">(AN59*AN60)+AN59</f>
        <v>54144339.988912851</v>
      </c>
    </row>
    <row r="62" spans="1:43" x14ac:dyDescent="0.25">
      <c r="D62" s="9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80"/>
      <c r="AK65" s="80"/>
      <c r="AL65" s="80"/>
      <c r="AM65" s="80"/>
      <c r="AN65" s="1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80"/>
      <c r="AK66" s="80"/>
      <c r="AL66" s="80"/>
      <c r="AM66" s="80"/>
      <c r="AO66" s="1"/>
      <c r="AQ66" s="1"/>
      <c r="AR66" s="1"/>
    </row>
    <row r="67" spans="2:46" ht="28.5" x14ac:dyDescent="0.45">
      <c r="B67" s="87"/>
      <c r="C67" s="87"/>
      <c r="D67" s="87"/>
      <c r="E67" s="3"/>
      <c r="F67" s="3"/>
      <c r="G67" s="87"/>
      <c r="H67" s="87"/>
      <c r="I67" s="87"/>
      <c r="J67" s="87"/>
      <c r="K67" s="87"/>
      <c r="L67" s="87"/>
      <c r="M67" s="8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80"/>
      <c r="AK67" s="80"/>
      <c r="AL67" s="80"/>
      <c r="AM67" s="80"/>
      <c r="AN67" s="1"/>
    </row>
    <row r="68" spans="2:46" ht="28.5" x14ac:dyDescent="0.45">
      <c r="B68" s="87"/>
      <c r="C68" s="87"/>
      <c r="D68" s="87"/>
      <c r="E68" s="3"/>
      <c r="F68" s="3"/>
      <c r="G68" s="87"/>
      <c r="H68" s="87"/>
      <c r="I68" s="87"/>
      <c r="J68" s="87"/>
      <c r="K68" s="87"/>
      <c r="L68" s="87"/>
      <c r="M68" s="8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80"/>
      <c r="AK68" s="80"/>
      <c r="AL68" s="80"/>
      <c r="AM68" s="80"/>
      <c r="AN68" s="1"/>
      <c r="AO68" s="1"/>
    </row>
    <row r="69" spans="2:46" ht="28.5" x14ac:dyDescent="0.45">
      <c r="B69" s="87"/>
      <c r="C69" s="87"/>
      <c r="D69" s="87"/>
      <c r="E69" s="3"/>
      <c r="F69" s="3"/>
      <c r="G69" s="87"/>
      <c r="H69" s="87"/>
      <c r="I69" s="87"/>
      <c r="J69" s="87"/>
      <c r="K69" s="87"/>
      <c r="L69" s="87"/>
      <c r="M69" s="8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80"/>
      <c r="AK69" s="80"/>
      <c r="AL69" s="80"/>
      <c r="AM69" s="80"/>
      <c r="AN69" s="1"/>
      <c r="AO69" s="1"/>
      <c r="AS69" s="1"/>
      <c r="AT69" s="1"/>
    </row>
    <row r="70" spans="2:46" ht="15.75" x14ac:dyDescent="0.25">
      <c r="H70" s="86"/>
      <c r="I70" s="86"/>
      <c r="J70" s="86"/>
      <c r="K70" s="86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12:AN13"/>
    <mergeCell ref="A2:I7"/>
    <mergeCell ref="J2:AL7"/>
    <mergeCell ref="A8:N8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2023-02-17T15:11:51Z</dcterms:modified>
</cp:coreProperties>
</file>