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32ª MEDIÇÃO\CRONOGRAMA\"/>
    </mc:Choice>
  </mc:AlternateContent>
  <xr:revisionPtr revIDLastSave="0" documentId="13_ncr:1_{A992F339-F07E-4F43-9C52-AA779B7A10D7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0" i="2" l="1"/>
  <c r="AN61" i="2" l="1"/>
  <c r="X61" i="2"/>
  <c r="W61" i="2"/>
  <c r="V61" i="2"/>
  <c r="U61" i="2"/>
  <c r="T61" i="2"/>
  <c r="S61" i="2"/>
  <c r="Z16" i="2" l="1"/>
  <c r="AH50" i="2" l="1"/>
  <c r="AG50" i="2"/>
  <c r="AF50" i="2"/>
  <c r="AE50" i="2"/>
  <c r="AD50" i="2"/>
  <c r="AC32" i="2"/>
  <c r="AA32" i="2"/>
  <c r="AB32" i="2"/>
  <c r="AD32" i="2"/>
  <c r="AE32" i="2"/>
  <c r="AF32" i="2"/>
  <c r="AG32" i="2"/>
  <c r="AH32" i="2"/>
  <c r="AI32" i="2"/>
  <c r="AA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C50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50" i="2"/>
  <c r="AI50" i="2"/>
  <c r="AI52" i="2" s="1"/>
  <c r="AI54" i="2" s="1"/>
  <c r="AI56" i="2" s="1"/>
  <c r="AI59" i="2" s="1"/>
  <c r="AI61" i="2" s="1"/>
  <c r="Z50" i="2"/>
  <c r="Y50" i="2"/>
  <c r="AA36" i="2"/>
  <c r="AB36" i="2"/>
  <c r="AC36" i="2"/>
  <c r="AD36" i="2"/>
  <c r="AE36" i="2"/>
  <c r="AF36" i="2"/>
  <c r="AG36" i="2"/>
  <c r="AH36" i="2"/>
  <c r="AI36" i="2"/>
  <c r="AO49" i="2"/>
  <c r="AP49" i="2" s="1"/>
  <c r="AO47" i="2"/>
  <c r="AP47" i="2" s="1"/>
  <c r="AO45" i="2"/>
  <c r="AP45" i="2" s="1"/>
  <c r="AO43" i="2"/>
  <c r="AP43" i="2" s="1"/>
  <c r="AA30" i="2"/>
  <c r="AB30" i="2"/>
  <c r="AC30" i="2"/>
  <c r="AD30" i="2"/>
  <c r="AE30" i="2"/>
  <c r="AF30" i="2"/>
  <c r="AG30" i="2"/>
  <c r="AH30" i="2"/>
  <c r="AI30" i="2"/>
  <c r="AO31" i="2"/>
  <c r="AA28" i="2"/>
  <c r="AB28" i="2"/>
  <c r="AC28" i="2"/>
  <c r="AD28" i="2"/>
  <c r="AE28" i="2"/>
  <c r="AF28" i="2"/>
  <c r="AG28" i="2"/>
  <c r="AH28" i="2"/>
  <c r="AI28" i="2"/>
  <c r="AA26" i="2"/>
  <c r="AB26" i="2"/>
  <c r="AC26" i="2"/>
  <c r="AD26" i="2"/>
  <c r="AE26" i="2"/>
  <c r="AF26" i="2"/>
  <c r="AG26" i="2"/>
  <c r="AH26" i="2"/>
  <c r="AI26" i="2"/>
  <c r="X26" i="2"/>
  <c r="AA24" i="2"/>
  <c r="AB24" i="2"/>
  <c r="AC24" i="2"/>
  <c r="AD24" i="2"/>
  <c r="AE24" i="2"/>
  <c r="AF24" i="2"/>
  <c r="AG24" i="2"/>
  <c r="AH24" i="2"/>
  <c r="AI24" i="2"/>
  <c r="AC22" i="2"/>
  <c r="AD22" i="2"/>
  <c r="AE22" i="2"/>
  <c r="AF22" i="2"/>
  <c r="AG22" i="2"/>
  <c r="AH22" i="2"/>
  <c r="AI22" i="2"/>
  <c r="AA22" i="2"/>
  <c r="AB22" i="2"/>
  <c r="AA20" i="2"/>
  <c r="AB20" i="2"/>
  <c r="AC20" i="2"/>
  <c r="AD20" i="2"/>
  <c r="AE20" i="2"/>
  <c r="AF20" i="2"/>
  <c r="AG20" i="2"/>
  <c r="AH20" i="2"/>
  <c r="AA18" i="2"/>
  <c r="AB18" i="2"/>
  <c r="AC18" i="2"/>
  <c r="AD18" i="2"/>
  <c r="AE18" i="2"/>
  <c r="AF18" i="2"/>
  <c r="AG18" i="2"/>
  <c r="AH18" i="2"/>
  <c r="AI18" i="2"/>
  <c r="AH52" i="2" l="1"/>
  <c r="AH54" i="2" s="1"/>
  <c r="AH56" i="2" s="1"/>
  <c r="AH59" i="2" s="1"/>
  <c r="AH61" i="2" s="1"/>
  <c r="AG52" i="2"/>
  <c r="AG54" i="2" s="1"/>
  <c r="AG56" i="2" s="1"/>
  <c r="AG59" i="2" s="1"/>
  <c r="AG61" i="2" s="1"/>
  <c r="AF52" i="2"/>
  <c r="AF54" i="2" s="1"/>
  <c r="AF56" i="2" s="1"/>
  <c r="AF59" i="2" s="1"/>
  <c r="AF61" i="2" s="1"/>
  <c r="AE52" i="2"/>
  <c r="AE54" i="2" s="1"/>
  <c r="AE56" i="2" s="1"/>
  <c r="AE59" i="2" s="1"/>
  <c r="AE61" i="2" s="1"/>
  <c r="AD52" i="2"/>
  <c r="AD54" i="2" s="1"/>
  <c r="AD56" i="2" s="1"/>
  <c r="AD59" i="2" s="1"/>
  <c r="AD61" i="2" s="1"/>
  <c r="AB52" i="2"/>
  <c r="AB54" i="2" s="1"/>
  <c r="AB56" i="2" s="1"/>
  <c r="AB59" i="2" s="1"/>
  <c r="AB61" i="2" s="1"/>
  <c r="AA52" i="2"/>
  <c r="AA54" i="2" s="1"/>
  <c r="AA56" i="2" s="1"/>
  <c r="AA59" i="2" s="1"/>
  <c r="AA61" i="2" s="1"/>
  <c r="AC50" i="2"/>
  <c r="AA16" i="2"/>
  <c r="AB16" i="2"/>
  <c r="AC16" i="2"/>
  <c r="AD16" i="2"/>
  <c r="AE16" i="2"/>
  <c r="AF16" i="2"/>
  <c r="AG16" i="2"/>
  <c r="AH16" i="2"/>
  <c r="AI16" i="2"/>
  <c r="AA14" i="2"/>
  <c r="AB14" i="2"/>
  <c r="AC14" i="2"/>
  <c r="AD14" i="2"/>
  <c r="AE14" i="2"/>
  <c r="AF14" i="2"/>
  <c r="AG14" i="2"/>
  <c r="AH14" i="2"/>
  <c r="AI14" i="2"/>
  <c r="AI12" i="2"/>
  <c r="AA12" i="2"/>
  <c r="AB12" i="2"/>
  <c r="AC12" i="2"/>
  <c r="AD12" i="2"/>
  <c r="AE12" i="2"/>
  <c r="AF12" i="2"/>
  <c r="AG12" i="2"/>
  <c r="AH12" i="2"/>
  <c r="Z12" i="2"/>
  <c r="Z14" i="2"/>
  <c r="Z18" i="2"/>
  <c r="Z20" i="2"/>
  <c r="Z22" i="2"/>
  <c r="Z24" i="2"/>
  <c r="Z26" i="2"/>
  <c r="Z28" i="2"/>
  <c r="Z30" i="2"/>
  <c r="Z32" i="2"/>
  <c r="Z36" i="2"/>
  <c r="AL42" i="2"/>
  <c r="AN42" i="2" s="1"/>
  <c r="AL44" i="2"/>
  <c r="AN44" i="2" s="1"/>
  <c r="AL46" i="2"/>
  <c r="AN46" i="2" s="1"/>
  <c r="AL48" i="2"/>
  <c r="AN48" i="2" s="1"/>
  <c r="AO41" i="2"/>
  <c r="V40" i="2"/>
  <c r="Z52" i="2"/>
  <c r="Z54" i="2" s="1"/>
  <c r="Z56" i="2" s="1"/>
  <c r="Z59" i="2" s="1"/>
  <c r="Z61" i="2" s="1"/>
  <c r="AC52" i="2" l="1"/>
  <c r="AC54" i="2" s="1"/>
  <c r="AC56" i="2" s="1"/>
  <c r="AC59" i="2" s="1"/>
  <c r="AC61" i="2" s="1"/>
  <c r="S40" i="2"/>
  <c r="W40" i="2"/>
  <c r="T40" i="2"/>
  <c r="U40" i="2"/>
  <c r="W52" i="2"/>
  <c r="W54" i="2" s="1"/>
  <c r="W56" i="2" s="1"/>
  <c r="W59" i="2" s="1"/>
  <c r="W24" i="2"/>
  <c r="W22" i="2"/>
  <c r="Q59" i="2" l="1"/>
  <c r="Q61" i="2" s="1"/>
  <c r="P59" i="2"/>
  <c r="P61" i="2" s="1"/>
  <c r="AO35" i="2"/>
  <c r="AO39" i="2"/>
  <c r="AL36" i="2" l="1"/>
  <c r="AN36" i="2" s="1"/>
  <c r="W36" i="2"/>
  <c r="S36" i="2"/>
  <c r="X36" i="2"/>
  <c r="Y36" i="2"/>
  <c r="V36" i="2"/>
  <c r="U36" i="2"/>
  <c r="T36" i="2"/>
  <c r="AO37" i="2"/>
  <c r="AP37" i="2" s="1"/>
  <c r="AO33" i="2" l="1"/>
  <c r="M52" i="2"/>
  <c r="X52" i="2" l="1"/>
  <c r="X54" i="2" s="1"/>
  <c r="X56" i="2" s="1"/>
  <c r="X59" i="2" s="1"/>
  <c r="V52" i="2"/>
  <c r="V54" i="2" s="1"/>
  <c r="V56" i="2" s="1"/>
  <c r="V59" i="2" s="1"/>
  <c r="T52" i="2"/>
  <c r="T54" i="2" s="1"/>
  <c r="T56" i="2" s="1"/>
  <c r="T59" i="2" s="1"/>
  <c r="S52" i="2"/>
  <c r="S54" i="2" s="1"/>
  <c r="S56" i="2" s="1"/>
  <c r="S59" i="2" s="1"/>
  <c r="P52" i="2"/>
  <c r="P54" i="2" s="1"/>
  <c r="P56" i="2" s="1"/>
  <c r="L52" i="2"/>
  <c r="K52" i="2"/>
  <c r="J52" i="2"/>
  <c r="I52" i="2"/>
  <c r="G52" i="2"/>
  <c r="F52" i="2"/>
  <c r="E52" i="2"/>
  <c r="D52" i="2"/>
  <c r="Y52" i="2"/>
  <c r="Y54" i="2" s="1"/>
  <c r="Y56" i="2" s="1"/>
  <c r="Y59" i="2" s="1"/>
  <c r="Y61" i="2" s="1"/>
  <c r="AO29" i="2"/>
  <c r="AO27" i="2"/>
  <c r="AP27" i="2" s="1"/>
  <c r="Y26" i="2"/>
  <c r="AO25" i="2"/>
  <c r="O24" i="2"/>
  <c r="Y22" i="2"/>
  <c r="AO15" i="2"/>
  <c r="AO13" i="2"/>
  <c r="P40" i="2" l="1"/>
  <c r="L40" i="2"/>
  <c r="H40" i="2"/>
  <c r="D40" i="2"/>
  <c r="O40" i="2"/>
  <c r="K40" i="2"/>
  <c r="G40" i="2"/>
  <c r="C40" i="2"/>
  <c r="Q40" i="2"/>
  <c r="M40" i="2"/>
  <c r="I40" i="2"/>
  <c r="E40" i="2"/>
  <c r="N40" i="2"/>
  <c r="J40" i="2"/>
  <c r="F40" i="2"/>
  <c r="W12" i="2"/>
  <c r="W32" i="2"/>
  <c r="Y16" i="2"/>
  <c r="W16" i="2"/>
  <c r="AL28" i="2"/>
  <c r="AN28" i="2" s="1"/>
  <c r="W28" i="2"/>
  <c r="L18" i="2"/>
  <c r="W18" i="2"/>
  <c r="AP29" i="2"/>
  <c r="W14" i="2"/>
  <c r="O20" i="2"/>
  <c r="W20" i="2"/>
  <c r="Y30" i="2"/>
  <c r="W30" i="2"/>
  <c r="AP31" i="2"/>
  <c r="P12" i="2"/>
  <c r="L38" i="2"/>
  <c r="K38" i="2"/>
  <c r="C38" i="2"/>
  <c r="K36" i="2"/>
  <c r="C36" i="2"/>
  <c r="J38" i="2"/>
  <c r="J36" i="2"/>
  <c r="M38" i="2"/>
  <c r="E38" i="2"/>
  <c r="L36" i="2"/>
  <c r="D38" i="2"/>
  <c r="Q38" i="2"/>
  <c r="I38" i="2"/>
  <c r="Q36" i="2"/>
  <c r="I36" i="2"/>
  <c r="N38" i="2"/>
  <c r="F36" i="2"/>
  <c r="E36" i="2"/>
  <c r="P38" i="2"/>
  <c r="H38" i="2"/>
  <c r="P36" i="2"/>
  <c r="H36" i="2"/>
  <c r="O38" i="2"/>
  <c r="G38" i="2"/>
  <c r="O36" i="2"/>
  <c r="G36" i="2"/>
  <c r="F38" i="2"/>
  <c r="N36" i="2"/>
  <c r="M36" i="2"/>
  <c r="D36" i="2"/>
  <c r="U52" i="2"/>
  <c r="U54" i="2" s="1"/>
  <c r="U56" i="2" s="1"/>
  <c r="U59" i="2" s="1"/>
  <c r="V28" i="2"/>
  <c r="AP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P15" i="2"/>
  <c r="S14" i="2"/>
  <c r="G28" i="2"/>
  <c r="C14" i="2"/>
  <c r="V14" i="2"/>
  <c r="K28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C22" i="2"/>
  <c r="J22" i="2"/>
  <c r="T22" i="2"/>
  <c r="I22" i="2"/>
  <c r="AL22" i="2"/>
  <c r="AN22" i="2" s="1"/>
  <c r="C18" i="2"/>
  <c r="P18" i="2"/>
  <c r="S18" i="2"/>
  <c r="G18" i="2"/>
  <c r="F16" i="2"/>
  <c r="G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P13" i="2"/>
  <c r="D16" i="2"/>
  <c r="L16" i="2"/>
  <c r="K18" i="2"/>
  <c r="G22" i="2"/>
  <c r="P22" i="2"/>
  <c r="X22" i="2"/>
  <c r="O28" i="2"/>
  <c r="C30" i="2"/>
  <c r="M30" i="2"/>
  <c r="O32" i="2"/>
  <c r="AL12" i="2"/>
  <c r="AN12" i="2" s="1"/>
  <c r="E16" i="2"/>
  <c r="M16" i="2"/>
  <c r="K20" i="2"/>
  <c r="H22" i="2"/>
  <c r="Q22" i="2"/>
  <c r="D30" i="2"/>
  <c r="N30" i="2"/>
  <c r="S32" i="2"/>
  <c r="K24" i="2"/>
  <c r="Q52" i="2"/>
  <c r="Q54" i="2" s="1"/>
  <c r="Q56" i="2" s="1"/>
  <c r="AO19" i="2"/>
  <c r="AP19" i="2" s="1"/>
  <c r="Q18" i="2"/>
  <c r="Y20" i="2"/>
  <c r="Q20" i="2"/>
  <c r="M20" i="2"/>
  <c r="I20" i="2"/>
  <c r="E20" i="2"/>
  <c r="AL20" i="2"/>
  <c r="AN20" i="2" s="1"/>
  <c r="X20" i="2"/>
  <c r="T20" i="2"/>
  <c r="L20" i="2"/>
  <c r="H20" i="2"/>
  <c r="P20" i="2"/>
  <c r="D20" i="2"/>
  <c r="V20" i="2"/>
  <c r="N20" i="2"/>
  <c r="J20" i="2"/>
  <c r="F20" i="2"/>
  <c r="Y24" i="2"/>
  <c r="U24" i="2"/>
  <c r="Q24" i="2"/>
  <c r="M24" i="2"/>
  <c r="I24" i="2"/>
  <c r="E24" i="2"/>
  <c r="AP25" i="2"/>
  <c r="X24" i="2"/>
  <c r="P24" i="2"/>
  <c r="H24" i="2"/>
  <c r="AL24" i="2"/>
  <c r="AN24" i="2" s="1"/>
  <c r="T24" i="2"/>
  <c r="L24" i="2"/>
  <c r="D24" i="2"/>
  <c r="V24" i="2"/>
  <c r="N24" i="2"/>
  <c r="J24" i="2"/>
  <c r="F24" i="2"/>
  <c r="Y12" i="2"/>
  <c r="U12" i="2"/>
  <c r="Q12" i="2"/>
  <c r="M12" i="2"/>
  <c r="I12" i="2"/>
  <c r="E12" i="2"/>
  <c r="V12" i="2"/>
  <c r="N12" i="2"/>
  <c r="J12" i="2"/>
  <c r="F12" i="2"/>
  <c r="AL14" i="2"/>
  <c r="AN14" i="2" s="1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L18" i="2"/>
  <c r="AN18" i="2" s="1"/>
  <c r="T18" i="2"/>
  <c r="V18" i="2"/>
  <c r="N18" i="2"/>
  <c r="J18" i="2"/>
  <c r="F18" i="2"/>
  <c r="C20" i="2"/>
  <c r="S20" i="2"/>
  <c r="U20" i="2"/>
  <c r="AO21" i="2"/>
  <c r="AP21" i="2" s="1"/>
  <c r="C24" i="2"/>
  <c r="S24" i="2"/>
  <c r="AO17" i="2"/>
  <c r="AP17" i="2" s="1"/>
  <c r="O16" i="2"/>
  <c r="O52" i="2"/>
  <c r="O54" i="2" s="1"/>
  <c r="O56" i="2" s="1"/>
  <c r="G20" i="2"/>
  <c r="G24" i="2"/>
  <c r="P16" i="2"/>
  <c r="T16" i="2"/>
  <c r="X16" i="2"/>
  <c r="AL16" i="2"/>
  <c r="AN16" i="2" s="1"/>
  <c r="AO26" i="2"/>
  <c r="E28" i="2"/>
  <c r="I28" i="2"/>
  <c r="M28" i="2"/>
  <c r="Q28" i="2"/>
  <c r="U28" i="2"/>
  <c r="Y28" i="2"/>
  <c r="H30" i="2"/>
  <c r="L30" i="2"/>
  <c r="P30" i="2"/>
  <c r="T30" i="2"/>
  <c r="X30" i="2"/>
  <c r="AL30" i="2"/>
  <c r="AN30" i="2" s="1"/>
  <c r="F32" i="2"/>
  <c r="J32" i="2"/>
  <c r="N32" i="2"/>
  <c r="V32" i="2"/>
  <c r="C52" i="2"/>
  <c r="AL26" i="2"/>
  <c r="AN26" i="2" s="1"/>
  <c r="H32" i="2"/>
  <c r="P32" i="2"/>
  <c r="D32" i="2"/>
  <c r="L32" i="2"/>
  <c r="T32" i="2"/>
  <c r="X32" i="2"/>
  <c r="AL32" i="2"/>
  <c r="AN32" i="2" s="1"/>
  <c r="U18" i="2"/>
  <c r="D28" i="2"/>
  <c r="H28" i="2"/>
  <c r="L28" i="2"/>
  <c r="P28" i="2"/>
  <c r="T28" i="2"/>
  <c r="X28" i="2"/>
  <c r="E32" i="2"/>
  <c r="I32" i="2"/>
  <c r="M32" i="2"/>
  <c r="Q32" i="2"/>
  <c r="U32" i="2"/>
  <c r="AO36" i="2" l="1"/>
  <c r="AO28" i="2"/>
  <c r="AO16" i="2"/>
  <c r="AO12" i="2"/>
  <c r="AO32" i="2"/>
  <c r="AO30" i="2"/>
  <c r="AO14" i="2"/>
  <c r="AO18" i="2"/>
  <c r="AO24" i="2"/>
  <c r="AO20" i="2"/>
  <c r="AN52" i="2" l="1"/>
  <c r="AO23" i="2"/>
  <c r="AP23" i="2" s="1"/>
  <c r="M22" i="2"/>
  <c r="AO22" i="2" s="1"/>
  <c r="AN51" i="2" l="1"/>
  <c r="AJ38" i="2" l="1"/>
  <c r="S38" i="2" s="1"/>
  <c r="U38" i="2" l="1"/>
  <c r="Z48" i="2"/>
  <c r="AH44" i="2"/>
  <c r="Z42" i="2"/>
  <c r="AB44" i="2"/>
  <c r="AH38" i="2"/>
  <c r="AI46" i="2"/>
  <c r="AC42" i="2"/>
  <c r="AC40" i="2"/>
  <c r="AD40" i="2"/>
  <c r="X40" i="2"/>
  <c r="AE42" i="2"/>
  <c r="AA46" i="2"/>
  <c r="Y42" i="2"/>
  <c r="AD42" i="2"/>
  <c r="AB40" i="2"/>
  <c r="AI40" i="2"/>
  <c r="Y38" i="2"/>
  <c r="AC46" i="2"/>
  <c r="AA42" i="2"/>
  <c r="AB48" i="2"/>
  <c r="AI48" i="2"/>
  <c r="AA40" i="2"/>
  <c r="AD38" i="2"/>
  <c r="AB38" i="2"/>
  <c r="AE46" i="2"/>
  <c r="X42" i="2"/>
  <c r="AA44" i="2"/>
  <c r="AF42" i="2"/>
  <c r="AC38" i="2"/>
  <c r="Z38" i="2"/>
  <c r="W38" i="2"/>
  <c r="AB46" i="2"/>
  <c r="AG44" i="2"/>
  <c r="AA38" i="2"/>
  <c r="AE48" i="2"/>
  <c r="X48" i="2"/>
  <c r="AL38" i="2"/>
  <c r="AC48" i="2"/>
  <c r="AH46" i="2"/>
  <c r="Y40" i="2"/>
  <c r="AG38" i="2"/>
  <c r="AH48" i="2"/>
  <c r="AI42" i="2"/>
  <c r="T38" i="2"/>
  <c r="Z46" i="2"/>
  <c r="AF46" i="2"/>
  <c r="AD44" i="2"/>
  <c r="AB42" i="2"/>
  <c r="Y46" i="2"/>
  <c r="AG40" i="2"/>
  <c r="AF38" i="2"/>
  <c r="AD48" i="2"/>
  <c r="X38" i="2"/>
  <c r="AG48" i="2"/>
  <c r="V38" i="2"/>
  <c r="AI38" i="2"/>
  <c r="Z44" i="2"/>
  <c r="X46" i="2"/>
  <c r="Z40" i="2"/>
  <c r="AH42" i="2"/>
  <c r="AF40" i="2"/>
  <c r="AE38" i="2"/>
  <c r="AP39" i="2"/>
  <c r="AF44" i="2"/>
  <c r="AH40" i="2"/>
  <c r="AF48" i="2"/>
  <c r="AD46" i="2"/>
  <c r="Y48" i="2"/>
  <c r="AI44" i="2"/>
  <c r="AG42" i="2"/>
  <c r="AE40" i="2"/>
  <c r="AE44" i="2"/>
  <c r="AC44" i="2"/>
  <c r="Y44" i="2"/>
  <c r="AA48" i="2"/>
  <c r="AG46" i="2"/>
  <c r="X44" i="2"/>
  <c r="AO46" i="2" l="1"/>
  <c r="AO38" i="2"/>
  <c r="AO40" i="2"/>
  <c r="AO44" i="2"/>
  <c r="AO48" i="2"/>
  <c r="AO42" i="2"/>
  <c r="AJ34" i="2"/>
  <c r="U34" i="2" s="1"/>
  <c r="AB34" i="2" l="1"/>
  <c r="AC34" i="2"/>
  <c r="AI34" i="2"/>
  <c r="AF34" i="2"/>
  <c r="AD34" i="2"/>
  <c r="AL34" i="2"/>
  <c r="Z34" i="2"/>
  <c r="AA34" i="2"/>
  <c r="AG34" i="2"/>
  <c r="S34" i="2"/>
  <c r="Y34" i="2"/>
  <c r="AP35" i="2"/>
  <c r="W34" i="2"/>
  <c r="V34" i="2"/>
  <c r="AE34" i="2"/>
  <c r="X34" i="2"/>
  <c r="T34" i="2"/>
  <c r="AH34" i="2"/>
  <c r="AJ40" i="2"/>
  <c r="AJ50" i="2" s="1"/>
  <c r="AP41" i="2"/>
  <c r="AO34" i="2" l="1"/>
  <c r="AL40" i="2"/>
  <c r="AL50" i="2" s="1"/>
  <c r="AN54" i="2" s="1"/>
  <c r="AN56" i="2" s="1"/>
  <c r="AN59" i="2" s="1"/>
</calcChain>
</file>

<file path=xl/sharedStrings.xml><?xml version="1.0" encoding="utf-8"?>
<sst xmlns="http://schemas.openxmlformats.org/spreadsheetml/2006/main" count="94" uniqueCount="91">
  <si>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</si>
  <si>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</si>
  <si>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</si>
  <si>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</si>
  <si>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</si>
  <si>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</si>
  <si>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</si>
  <si>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</si>
  <si>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</si>
  <si>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</si>
  <si>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</si>
  <si>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</si>
  <si>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</si>
  <si>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</si>
  <si>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</si>
  <si>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</si>
  <si>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</si>
  <si>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</si>
  <si>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</si>
  <si>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</si>
  <si>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</si>
  <si>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</si>
  <si>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</si>
  <si>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</si>
  <si>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</si>
  <si>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</si>
  <si>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</si>
  <si>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</si>
  <si>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</si>
  <si>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</si>
  <si>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</si>
  <si>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</si>
  <si>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</si>
  <si>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</si>
  <si>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</si>
  <si>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</si>
  <si>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</si>
  <si>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</si>
  <si>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</si>
  <si>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</si>
  <si>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</si>
  <si>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</si>
  <si>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</si>
  <si>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</si>
  <si>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</si>
  <si>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</si>
  <si>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</si>
  <si>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</si>
  <si>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</si>
  <si>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</si>
  <si>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</si>
  <si>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</si>
  <si>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</si>
  <si>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</si>
  <si>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</si>
  <si>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</si>
  <si>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</si>
  <si>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</si>
  <si>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</si>
  <si>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</si>
  <si>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</si>
  <si>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</si>
  <si>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</si>
  <si>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</si>
  <si>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</si>
  <si>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3° REAJUSTE</t>
  </si>
  <si>
    <t>TOTAL MENSAL (C/ 3° REAJ.)</t>
  </si>
  <si>
    <t>Secretaria de Administração - UEP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</si>
  <si>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</si>
  <si>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</si>
  <si>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</si>
  <si>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</si>
  <si>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</si>
  <si>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</si>
  <si>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</si>
  <si>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</si>
  <si>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</si>
  <si>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3.1. ADT</t>
  </si>
  <si>
    <t>3.2. ADT</t>
  </si>
  <si>
    <t>3.3. ADT</t>
  </si>
  <si>
    <t>3.4. ADT</t>
  </si>
  <si>
    <t>4.2 ADT</t>
  </si>
  <si>
    <t>4.3 ADT</t>
  </si>
  <si>
    <t>4.4 ADT</t>
  </si>
  <si>
    <t>4.5 ADT</t>
  </si>
  <si>
    <t>BROCA DE CONCRETO PARA FUNDAÇÃO DE MURO E GRADIL</t>
  </si>
  <si>
    <t>OAE SOBRE O CÓRREGO ITANGUÁ, na Avenida Dr. Américo Figueiredo - ATERRO ARMADO</t>
  </si>
  <si>
    <t>ADUTORA NA AVENIDA AMÉRICO FIGUEIREDO</t>
  </si>
  <si>
    <t>4° REAJUSTE</t>
  </si>
  <si>
    <t>TOTAL MENSAL (C/ 4° REAJ.)</t>
  </si>
  <si>
    <t>REV.00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</si>
</sst>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2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89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6" fillId="0" borderId="10" xfId="1" applyFont="1" applyBorder="1" applyAlignment="1" applyProtection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2" borderId="8" xfId="0" quotePrefix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27</xdr:col>
      <xdr:colOff>134550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T74"/>
  <sheetViews>
    <sheetView tabSelected="1" view="pageBreakPreview" topLeftCell="AD1" zoomScale="70" zoomScaleNormal="40" zoomScaleSheetLayoutView="70" zoomScalePageLayoutView="120" workbookViewId="0">
      <selection activeCell="AI22" sqref="AI22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hidden="1" customWidth="1"/>
    <col min="5" max="5" width="19.5703125" hidden="1" customWidth="1"/>
    <col min="6" max="6" width="23.7109375" hidden="1" customWidth="1"/>
    <col min="7" max="7" width="22" hidden="1" customWidth="1"/>
    <col min="8" max="8" width="23.85546875" hidden="1" customWidth="1"/>
    <col min="9" max="9" width="29.42578125" hidden="1" customWidth="1"/>
    <col min="10" max="11" width="22" hidden="1" customWidth="1"/>
    <col min="12" max="12" width="23.140625" hidden="1" customWidth="1"/>
    <col min="13" max="14" width="23.42578125" hidden="1" customWidth="1"/>
    <col min="15" max="15" width="20.85546875" hidden="1" customWidth="1"/>
    <col min="16" max="16" width="21" hidden="1" customWidth="1"/>
    <col min="17" max="17" width="21.140625" hidden="1" customWidth="1"/>
    <col min="18" max="19" width="23.42578125" hidden="1" customWidth="1"/>
    <col min="20" max="20" width="24.7109375" hidden="1" customWidth="1"/>
    <col min="21" max="21" width="23.42578125" hidden="1" customWidth="1"/>
    <col min="22" max="24" width="22" hidden="1" customWidth="1"/>
    <col min="25" max="26" width="22" customWidth="1"/>
    <col min="27" max="27" width="26.5703125" customWidth="1"/>
    <col min="28" max="28" width="34.28515625" customWidth="1"/>
    <col min="29" max="30" width="28.140625" bestFit="1" customWidth="1"/>
    <col min="31" max="32" width="28.7109375" bestFit="1" customWidth="1"/>
    <col min="33" max="34" width="28.140625" bestFit="1" customWidth="1"/>
    <col min="35" max="35" width="27.5703125" bestFit="1" customWidth="1"/>
    <col min="36" max="36" width="25" customWidth="1"/>
    <col min="37" max="37" width="14" customWidth="1"/>
    <col min="38" max="38" width="31.85546875" bestFit="1" customWidth="1"/>
    <col min="39" max="39" width="2.28515625" customWidth="1"/>
    <col min="40" max="40" width="23.140625" customWidth="1"/>
    <col min="41" max="41" width="18.140625" customWidth="1"/>
    <col min="42" max="42" width="19.42578125" style="40" bestFit="1" customWidth="1"/>
    <col min="43" max="43" width="18.7109375" customWidth="1"/>
    <col min="44" max="44" width="18.5703125" customWidth="1"/>
    <col min="45" max="45" width="13.5703125" customWidth="1"/>
    <col min="46" max="65" width="8.7109375" customWidth="1"/>
    <col min="66" max="66" width="16.42578125" bestFit="1" customWidth="1"/>
    <col min="67" max="1032" width="8.7109375" customWidth="1"/>
  </cols>
  <sheetData>
    <row r="2" spans="1:72" ht="15" customHeight="1" x14ac:dyDescent="0.25">
      <c r="A2" s="53"/>
      <c r="B2" s="54"/>
      <c r="C2" s="54"/>
      <c r="D2" s="54"/>
      <c r="E2" s="54"/>
      <c r="F2" s="54"/>
      <c r="G2" s="54"/>
      <c r="H2" s="54"/>
      <c r="I2" s="54"/>
      <c r="J2" s="59" t="s">
        <v>67</v>
      </c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60"/>
    </row>
    <row r="3" spans="1:72" x14ac:dyDescent="0.25">
      <c r="A3" s="55"/>
      <c r="B3" s="56"/>
      <c r="C3" s="56"/>
      <c r="D3" s="56"/>
      <c r="E3" s="56"/>
      <c r="F3" s="56"/>
      <c r="G3" s="56"/>
      <c r="H3" s="56"/>
      <c r="I3" s="56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2"/>
    </row>
    <row r="4" spans="1:72" x14ac:dyDescent="0.25">
      <c r="A4" s="55"/>
      <c r="B4" s="56"/>
      <c r="C4" s="56"/>
      <c r="D4" s="56"/>
      <c r="E4" s="56"/>
      <c r="F4" s="56"/>
      <c r="G4" s="56"/>
      <c r="H4" s="56"/>
      <c r="I4" s="56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2"/>
    </row>
    <row r="5" spans="1:72" x14ac:dyDescent="0.25">
      <c r="A5" s="55"/>
      <c r="B5" s="56"/>
      <c r="C5" s="56"/>
      <c r="D5" s="56"/>
      <c r="E5" s="56"/>
      <c r="F5" s="56"/>
      <c r="G5" s="56"/>
      <c r="H5" s="56"/>
      <c r="I5" s="56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2"/>
    </row>
    <row r="6" spans="1:72" x14ac:dyDescent="0.25">
      <c r="A6" s="55"/>
      <c r="B6" s="56"/>
      <c r="C6" s="56"/>
      <c r="D6" s="56"/>
      <c r="E6" s="56"/>
      <c r="F6" s="56"/>
      <c r="G6" s="56"/>
      <c r="H6" s="56"/>
      <c r="I6" s="56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2"/>
    </row>
    <row r="7" spans="1:72" x14ac:dyDescent="0.25">
      <c r="A7" s="57"/>
      <c r="B7" s="58"/>
      <c r="C7" s="58"/>
      <c r="D7" s="58"/>
      <c r="E7" s="58"/>
      <c r="F7" s="58"/>
      <c r="G7" s="58"/>
      <c r="H7" s="58"/>
      <c r="I7" s="58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4"/>
    </row>
    <row r="8" spans="1:72" ht="33.75" x14ac:dyDescent="0.25">
      <c r="A8" s="75" t="s">
        <v>20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65" t="s">
        <v>90</v>
      </c>
      <c r="AK8" s="65"/>
      <c r="AL8" s="65"/>
    </row>
    <row r="9" spans="1:72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9"/>
      <c r="AJ9" s="66">
        <v>45138</v>
      </c>
      <c r="AK9" s="66"/>
      <c r="AL9" s="66"/>
    </row>
    <row r="10" spans="1:72" ht="51.75" customHeight="1" x14ac:dyDescent="0.25">
      <c r="A10" s="67" t="s">
        <v>42</v>
      </c>
      <c r="B10" s="68"/>
      <c r="C10" s="68"/>
      <c r="D10" s="68"/>
      <c r="E10" s="68"/>
      <c r="F10" s="68"/>
      <c r="G10" s="69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39">
        <v>44562</v>
      </c>
      <c r="Q10" s="29">
        <v>44593</v>
      </c>
      <c r="R10" s="39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29">
        <v>44896</v>
      </c>
      <c r="AB10" s="29">
        <v>44927</v>
      </c>
      <c r="AC10" s="29">
        <v>44958</v>
      </c>
      <c r="AD10" s="29">
        <v>44986</v>
      </c>
      <c r="AE10" s="29">
        <v>45017</v>
      </c>
      <c r="AF10" s="29">
        <v>45047</v>
      </c>
      <c r="AG10" s="29">
        <v>45078</v>
      </c>
      <c r="AH10" s="29">
        <v>45108</v>
      </c>
      <c r="AI10" s="29">
        <v>45139</v>
      </c>
      <c r="AJ10" s="70" t="s">
        <v>55</v>
      </c>
      <c r="AK10" s="70"/>
      <c r="AL10" s="70"/>
      <c r="AO10" s="10"/>
    </row>
    <row r="11" spans="1:72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7" t="s">
        <v>12</v>
      </c>
      <c r="N11" s="37" t="s">
        <v>13</v>
      </c>
      <c r="O11" s="37" t="s">
        <v>44</v>
      </c>
      <c r="P11" s="37" t="s">
        <v>45</v>
      </c>
      <c r="Q11" s="37" t="s">
        <v>46</v>
      </c>
      <c r="R11" s="37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7" t="s">
        <v>52</v>
      </c>
      <c r="Y11" s="7" t="s">
        <v>53</v>
      </c>
      <c r="Z11" s="7" t="s">
        <v>54</v>
      </c>
      <c r="AA11" s="7" t="s">
        <v>68</v>
      </c>
      <c r="AB11" s="7" t="s">
        <v>69</v>
      </c>
      <c r="AC11" s="7" t="s">
        <v>70</v>
      </c>
      <c r="AD11" s="7" t="s">
        <v>71</v>
      </c>
      <c r="AE11" s="7" t="s">
        <v>72</v>
      </c>
      <c r="AF11" s="7" t="s">
        <v>73</v>
      </c>
      <c r="AG11" s="7" t="s">
        <v>74</v>
      </c>
      <c r="AH11" s="42" t="s">
        <v>75</v>
      </c>
      <c r="AI11" s="7" t="s">
        <v>76</v>
      </c>
      <c r="AJ11" s="8" t="s">
        <v>14</v>
      </c>
      <c r="AK11" s="8" t="s">
        <v>15</v>
      </c>
      <c r="AL11" s="8" t="s">
        <v>16</v>
      </c>
      <c r="AO11" s="11"/>
    </row>
    <row r="12" spans="1:72" ht="18.75" x14ac:dyDescent="0.25">
      <c r="A12" s="71" t="s">
        <v>23</v>
      </c>
      <c r="B12" s="72" t="s">
        <v>24</v>
      </c>
      <c r="C12" s="30">
        <f t="shared" ref="C12:Q12" si="0">C13/$AJ$12</f>
        <v>0</v>
      </c>
      <c r="D12" s="30">
        <f t="shared" si="0"/>
        <v>0</v>
      </c>
      <c r="E12" s="30">
        <f t="shared" si="0"/>
        <v>0.21979185917391655</v>
      </c>
      <c r="F12" s="30">
        <f t="shared" si="0"/>
        <v>0.18839302214907133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5">
        <f t="shared" si="0"/>
        <v>0.20873022697009908</v>
      </c>
      <c r="O12" s="35">
        <f t="shared" si="0"/>
        <v>0</v>
      </c>
      <c r="P12" s="35">
        <f t="shared" si="0"/>
        <v>6.279767404969043E-2</v>
      </c>
      <c r="Q12" s="35">
        <f t="shared" si="0"/>
        <v>0</v>
      </c>
      <c r="R12" s="35">
        <v>0</v>
      </c>
      <c r="S12" s="35">
        <f t="shared" ref="S12:Z12" si="1">S13/$AJ$12</f>
        <v>0</v>
      </c>
      <c r="T12" s="35">
        <f t="shared" si="1"/>
        <v>0</v>
      </c>
      <c r="U12" s="35">
        <f t="shared" si="1"/>
        <v>0</v>
      </c>
      <c r="V12" s="35">
        <f t="shared" si="1"/>
        <v>0</v>
      </c>
      <c r="W12" s="35">
        <f t="shared" si="1"/>
        <v>0</v>
      </c>
      <c r="X12" s="30">
        <f t="shared" si="1"/>
        <v>0</v>
      </c>
      <c r="Y12" s="30">
        <f t="shared" si="1"/>
        <v>0</v>
      </c>
      <c r="Z12" s="30">
        <f t="shared" si="1"/>
        <v>0</v>
      </c>
      <c r="AA12" s="30">
        <f t="shared" ref="AA12:AI12" si="2">AA13/$AJ$12</f>
        <v>0</v>
      </c>
      <c r="AB12" s="30">
        <f t="shared" si="2"/>
        <v>0</v>
      </c>
      <c r="AC12" s="30">
        <f t="shared" si="2"/>
        <v>0</v>
      </c>
      <c r="AD12" s="30">
        <f t="shared" si="2"/>
        <v>0</v>
      </c>
      <c r="AE12" s="30">
        <f t="shared" si="2"/>
        <v>0</v>
      </c>
      <c r="AF12" s="30">
        <f t="shared" si="2"/>
        <v>0</v>
      </c>
      <c r="AG12" s="30">
        <f t="shared" si="2"/>
        <v>0</v>
      </c>
      <c r="AH12" s="43">
        <f t="shared" si="2"/>
        <v>0</v>
      </c>
      <c r="AI12" s="30">
        <f t="shared" si="2"/>
        <v>0.32028721765722257</v>
      </c>
      <c r="AJ12" s="73">
        <v>81760.990000000005</v>
      </c>
      <c r="AK12" s="74">
        <v>0.35</v>
      </c>
      <c r="AL12" s="73">
        <f>AJ12*AK12+AJ12</f>
        <v>110377.3365</v>
      </c>
      <c r="AN12" s="52">
        <f>AL12</f>
        <v>110377.3365</v>
      </c>
      <c r="AO12" s="10">
        <f>SUM(C12:AI12)</f>
        <v>1</v>
      </c>
      <c r="AQ12" s="22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72" ht="30" customHeight="1" x14ac:dyDescent="0.25">
      <c r="A13" s="71"/>
      <c r="B13" s="72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44">
        <v>0</v>
      </c>
      <c r="AI13" s="12">
        <v>26187</v>
      </c>
      <c r="AJ13" s="73"/>
      <c r="AK13" s="74"/>
      <c r="AL13" s="73"/>
      <c r="AN13" s="52"/>
      <c r="AO13" s="22">
        <f t="shared" ref="AO13:AO33" si="3">SUM(C13:AI13)</f>
        <v>81760.99000000002</v>
      </c>
      <c r="AP13" s="40">
        <f>AJ12-AO13</f>
        <v>0</v>
      </c>
      <c r="AQ13" s="11"/>
    </row>
    <row r="14" spans="1:72" ht="18.75" x14ac:dyDescent="0.25">
      <c r="A14" s="71" t="s">
        <v>25</v>
      </c>
      <c r="B14" s="72" t="s">
        <v>26</v>
      </c>
      <c r="C14" s="30">
        <f t="shared" ref="C14:Q14" si="4">C15/$AJ$14</f>
        <v>3.4154193328713625E-2</v>
      </c>
      <c r="D14" s="30">
        <f t="shared" si="4"/>
        <v>2.9133967377370323E-2</v>
      </c>
      <c r="E14" s="30">
        <f t="shared" si="4"/>
        <v>5.5637259934521087E-2</v>
      </c>
      <c r="F14" s="30">
        <f t="shared" si="4"/>
        <v>0.48153883030195693</v>
      </c>
      <c r="G14" s="30">
        <f t="shared" si="4"/>
        <v>5.5228634338450919E-2</v>
      </c>
      <c r="H14" s="30">
        <f t="shared" si="4"/>
        <v>1.3153374101097804E-2</v>
      </c>
      <c r="I14" s="30">
        <f t="shared" si="4"/>
        <v>1.3153374101097804E-2</v>
      </c>
      <c r="J14" s="30">
        <f t="shared" si="4"/>
        <v>1.3153374101097804E-2</v>
      </c>
      <c r="K14" s="30">
        <f t="shared" si="4"/>
        <v>1.3153374101097804E-2</v>
      </c>
      <c r="L14" s="30">
        <f t="shared" si="4"/>
        <v>1.3153374101097804E-2</v>
      </c>
      <c r="M14" s="30">
        <f t="shared" si="4"/>
        <v>1.3153374101097804E-2</v>
      </c>
      <c r="N14" s="35">
        <f t="shared" si="4"/>
        <v>1.3153374101097804E-2</v>
      </c>
      <c r="O14" s="35">
        <f t="shared" si="4"/>
        <v>1.3153374101097804E-2</v>
      </c>
      <c r="P14" s="35">
        <f t="shared" si="4"/>
        <v>1.3153374101097804E-2</v>
      </c>
      <c r="Q14" s="35">
        <f t="shared" si="4"/>
        <v>1.3153374101097804E-2</v>
      </c>
      <c r="R14" s="35">
        <v>1.4362426020782221E-2</v>
      </c>
      <c r="S14" s="35">
        <f t="shared" ref="S14:Z14" si="5">S15/$AJ$14</f>
        <v>1.3153374101097804E-2</v>
      </c>
      <c r="T14" s="35">
        <f t="shared" si="5"/>
        <v>1.3153374101097804E-2</v>
      </c>
      <c r="U14" s="35">
        <f t="shared" si="5"/>
        <v>1.3153374101097804E-2</v>
      </c>
      <c r="V14" s="35">
        <f t="shared" si="5"/>
        <v>1.3153374101097804E-2</v>
      </c>
      <c r="W14" s="35">
        <f t="shared" si="5"/>
        <v>1.3153374101097804E-2</v>
      </c>
      <c r="X14" s="30">
        <f t="shared" si="5"/>
        <v>1.3153374101097804E-2</v>
      </c>
      <c r="Y14" s="30">
        <f t="shared" si="5"/>
        <v>1.0522699280878244E-2</v>
      </c>
      <c r="Z14" s="30">
        <f t="shared" si="5"/>
        <v>0</v>
      </c>
      <c r="AA14" s="30">
        <f t="shared" ref="AA14:AI14" si="6">AA15/$AJ$14</f>
        <v>2.6306748202195609E-2</v>
      </c>
      <c r="AB14" s="30">
        <f t="shared" si="6"/>
        <v>1.3153374101097804E-2</v>
      </c>
      <c r="AC14" s="30">
        <f t="shared" si="6"/>
        <v>1.3153374101097804E-2</v>
      </c>
      <c r="AD14" s="30">
        <f t="shared" si="6"/>
        <v>1.3153374101097804E-2</v>
      </c>
      <c r="AE14" s="30">
        <f t="shared" si="6"/>
        <v>7.8920244606586823E-3</v>
      </c>
      <c r="AF14" s="30">
        <f t="shared" si="6"/>
        <v>1.0522699280878244E-2</v>
      </c>
      <c r="AG14" s="30">
        <f t="shared" si="6"/>
        <v>0</v>
      </c>
      <c r="AH14" s="43">
        <f t="shared" si="6"/>
        <v>0</v>
      </c>
      <c r="AI14" s="30">
        <f t="shared" si="6"/>
        <v>2.5995461472420271E-2</v>
      </c>
      <c r="AJ14" s="73">
        <v>182147.18</v>
      </c>
      <c r="AK14" s="74">
        <v>0.35</v>
      </c>
      <c r="AL14" s="73">
        <f t="shared" ref="AL14" si="7">AJ14*AK14+AJ14</f>
        <v>245898.69299999997</v>
      </c>
      <c r="AN14" s="52">
        <f t="shared" ref="AN14" si="8">AL14</f>
        <v>245898.69299999997</v>
      </c>
      <c r="AO14" s="10">
        <f t="shared" si="3"/>
        <v>1.0012090519196852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</row>
    <row r="15" spans="1:72" ht="30.75" customHeight="1" x14ac:dyDescent="0.25">
      <c r="A15" s="71"/>
      <c r="B15" s="72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23">
        <v>2395.85</v>
      </c>
      <c r="Y15" s="23">
        <v>1916.68</v>
      </c>
      <c r="Z15" s="23"/>
      <c r="AA15" s="23">
        <v>4791.7</v>
      </c>
      <c r="AB15" s="23">
        <v>2395.85</v>
      </c>
      <c r="AC15" s="23">
        <v>2395.85</v>
      </c>
      <c r="AD15" s="23">
        <v>2395.85</v>
      </c>
      <c r="AE15" s="23">
        <v>1437.51</v>
      </c>
      <c r="AF15" s="23">
        <v>1916.68</v>
      </c>
      <c r="AG15" s="23"/>
      <c r="AH15" s="45"/>
      <c r="AI15" s="23">
        <v>4735</v>
      </c>
      <c r="AJ15" s="73"/>
      <c r="AK15" s="74"/>
      <c r="AL15" s="73"/>
      <c r="AN15" s="52"/>
      <c r="AO15" s="22">
        <f t="shared" si="3"/>
        <v>182147.18000000011</v>
      </c>
      <c r="AP15" s="40">
        <f>AJ14-AO15</f>
        <v>0</v>
      </c>
      <c r="AS15" s="11"/>
    </row>
    <row r="16" spans="1:72" ht="18.75" x14ac:dyDescent="0.25">
      <c r="A16" s="71" t="s">
        <v>27</v>
      </c>
      <c r="B16" s="72" t="s">
        <v>28</v>
      </c>
      <c r="C16" s="32">
        <f t="shared" ref="C16:Q16" si="9">C17/$AJ$16</f>
        <v>1.3771943127037641E-3</v>
      </c>
      <c r="D16" s="32">
        <f t="shared" si="9"/>
        <v>2.9085369586306123E-4</v>
      </c>
      <c r="E16" s="32">
        <f t="shared" si="9"/>
        <v>7.4177305056589288E-3</v>
      </c>
      <c r="F16" s="32">
        <f t="shared" si="9"/>
        <v>0.16543021391328069</v>
      </c>
      <c r="G16" s="32">
        <f t="shared" si="9"/>
        <v>0.10087807864408346</v>
      </c>
      <c r="H16" s="32">
        <f t="shared" si="9"/>
        <v>0.11155806958397022</v>
      </c>
      <c r="I16" s="32">
        <f t="shared" si="9"/>
        <v>5.5406469772714052E-2</v>
      </c>
      <c r="J16" s="32">
        <f t="shared" si="9"/>
        <v>6.6303507704648393E-2</v>
      </c>
      <c r="K16" s="32">
        <f t="shared" si="9"/>
        <v>9.1125333412192491E-2</v>
      </c>
      <c r="L16" s="32">
        <f t="shared" si="9"/>
        <v>5.5406597665828543E-3</v>
      </c>
      <c r="M16" s="32">
        <f t="shared" si="9"/>
        <v>2.4104588744714474E-2</v>
      </c>
      <c r="N16" s="36">
        <f t="shared" si="9"/>
        <v>1.2512472363432494E-2</v>
      </c>
      <c r="O16" s="36">
        <f t="shared" si="9"/>
        <v>1.1103638944436902E-3</v>
      </c>
      <c r="P16" s="36">
        <f t="shared" si="9"/>
        <v>9.5490280028410097E-3</v>
      </c>
      <c r="Q16" s="36">
        <f t="shared" si="9"/>
        <v>4.8030877985488389E-4</v>
      </c>
      <c r="R16" s="36">
        <v>4.2393710436042342E-2</v>
      </c>
      <c r="S16" s="35">
        <f t="shared" ref="S16:Z16" si="10">S17/$AJ$16</f>
        <v>4.556397657912372E-2</v>
      </c>
      <c r="T16" s="35">
        <f t="shared" si="10"/>
        <v>4.2474210951672217E-3</v>
      </c>
      <c r="U16" s="35">
        <f t="shared" si="10"/>
        <v>2.3777594930046303E-2</v>
      </c>
      <c r="V16" s="35">
        <f t="shared" si="10"/>
        <v>4.3854247791985199E-2</v>
      </c>
      <c r="W16" s="35">
        <f t="shared" si="10"/>
        <v>4.3854247791985199E-2</v>
      </c>
      <c r="X16" s="32">
        <f t="shared" si="10"/>
        <v>1.4708058841361157E-2</v>
      </c>
      <c r="Y16" s="32">
        <f t="shared" si="10"/>
        <v>8.2562060154435634E-3</v>
      </c>
      <c r="Z16" s="32">
        <f t="shared" si="10"/>
        <v>7.3227306750966769E-3</v>
      </c>
      <c r="AA16" s="32">
        <f t="shared" ref="AA16:AI16" si="11">AA17/$AJ$16</f>
        <v>4.6420361250521715E-2</v>
      </c>
      <c r="AB16" s="32">
        <f t="shared" si="11"/>
        <v>7.3599599481671482E-4</v>
      </c>
      <c r="AC16" s="32">
        <f t="shared" si="11"/>
        <v>1.3475313613100705E-3</v>
      </c>
      <c r="AD16" s="32">
        <f t="shared" si="11"/>
        <v>0</v>
      </c>
      <c r="AE16" s="32">
        <f t="shared" si="11"/>
        <v>0</v>
      </c>
      <c r="AF16" s="32">
        <f t="shared" si="11"/>
        <v>0</v>
      </c>
      <c r="AG16" s="32">
        <f t="shared" si="11"/>
        <v>0</v>
      </c>
      <c r="AH16" s="46">
        <f t="shared" si="11"/>
        <v>1.9179016472740413E-3</v>
      </c>
      <c r="AI16" s="32">
        <f t="shared" si="11"/>
        <v>6.1881396991836785E-2</v>
      </c>
      <c r="AJ16" s="73">
        <v>2423899.06</v>
      </c>
      <c r="AK16" s="74">
        <v>0.35</v>
      </c>
      <c r="AL16" s="73">
        <f t="shared" ref="AL16" si="12">AJ16*AK16+AJ16</f>
        <v>3272263.7310000001</v>
      </c>
      <c r="AN16" s="52">
        <f t="shared" ref="AN16" si="13">AL16</f>
        <v>3272263.7310000001</v>
      </c>
      <c r="AO16" s="10">
        <f t="shared" si="3"/>
        <v>0.99936625449899497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ht="30" customHeight="1" x14ac:dyDescent="0.25">
      <c r="A17" s="71"/>
      <c r="B17" s="72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8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12">
        <v>35650.85</v>
      </c>
      <c r="Y17" s="12">
        <v>20012.21</v>
      </c>
      <c r="Z17" s="12">
        <v>17749.560000000001</v>
      </c>
      <c r="AA17" s="12">
        <v>112518.27</v>
      </c>
      <c r="AB17" s="12">
        <v>1783.98</v>
      </c>
      <c r="AC17" s="12">
        <v>3266.28</v>
      </c>
      <c r="AD17" s="12"/>
      <c r="AE17" s="12"/>
      <c r="AF17" s="12"/>
      <c r="AG17" s="12"/>
      <c r="AH17" s="44">
        <v>4648.8</v>
      </c>
      <c r="AI17" s="12">
        <v>149994.26</v>
      </c>
      <c r="AJ17" s="73"/>
      <c r="AK17" s="74"/>
      <c r="AL17" s="73"/>
      <c r="AN17" s="52"/>
      <c r="AO17" s="22">
        <f t="shared" si="3"/>
        <v>2423899.0599999996</v>
      </c>
      <c r="AP17" s="40">
        <f>AJ16-AO17</f>
        <v>0</v>
      </c>
      <c r="AQ17" s="9"/>
      <c r="AR17" s="11"/>
    </row>
    <row r="18" spans="1:65" ht="18.75" x14ac:dyDescent="0.25">
      <c r="A18" s="71" t="s">
        <v>29</v>
      </c>
      <c r="B18" s="72" t="s">
        <v>30</v>
      </c>
      <c r="C18" s="30">
        <f t="shared" ref="C18:Q18" si="14">C19/$AJ$18</f>
        <v>0</v>
      </c>
      <c r="D18" s="30">
        <f t="shared" si="14"/>
        <v>0</v>
      </c>
      <c r="E18" s="30">
        <f t="shared" si="14"/>
        <v>6.579817660438806E-3</v>
      </c>
      <c r="F18" s="30">
        <f t="shared" si="14"/>
        <v>9.271481854747762E-3</v>
      </c>
      <c r="G18" s="30">
        <f t="shared" si="14"/>
        <v>2.3131259772545321E-2</v>
      </c>
      <c r="H18" s="30">
        <f t="shared" si="14"/>
        <v>-8.8740499553596041E-3</v>
      </c>
      <c r="I18" s="30">
        <f t="shared" si="14"/>
        <v>2.7376166167186789E-2</v>
      </c>
      <c r="J18" s="30">
        <f t="shared" si="14"/>
        <v>2.9245282444540846E-2</v>
      </c>
      <c r="K18" s="30">
        <f t="shared" si="14"/>
        <v>7.1620951013512679E-2</v>
      </c>
      <c r="L18" s="30">
        <f t="shared" si="14"/>
        <v>5.6867027420429921E-2</v>
      </c>
      <c r="M18" s="30">
        <f t="shared" si="14"/>
        <v>5.3269802146907484E-2</v>
      </c>
      <c r="N18" s="35">
        <f t="shared" si="14"/>
        <v>4.0077931178063443E-2</v>
      </c>
      <c r="O18" s="35">
        <f t="shared" si="14"/>
        <v>2.9225874428889811E-2</v>
      </c>
      <c r="P18" s="35">
        <f t="shared" si="14"/>
        <v>1.6882507115756375E-2</v>
      </c>
      <c r="Q18" s="35">
        <f t="shared" si="14"/>
        <v>5.0207345043997945E-2</v>
      </c>
      <c r="R18" s="35">
        <v>2.0433096854460906E-2</v>
      </c>
      <c r="S18" s="35">
        <f t="shared" ref="S18:Z18" si="15">S19/$AJ$18</f>
        <v>2.2654296291519872E-2</v>
      </c>
      <c r="T18" s="35">
        <f t="shared" si="15"/>
        <v>4.5655553974306838E-2</v>
      </c>
      <c r="U18" s="35">
        <f t="shared" si="15"/>
        <v>0.10758044274329291</v>
      </c>
      <c r="V18" s="35">
        <f t="shared" si="15"/>
        <v>2.6733803438078761E-2</v>
      </c>
      <c r="W18" s="35">
        <f t="shared" si="15"/>
        <v>2.6733803438078761E-2</v>
      </c>
      <c r="X18" s="30">
        <f t="shared" si="15"/>
        <v>3.4479927091286125E-2</v>
      </c>
      <c r="Y18" s="30">
        <f t="shared" si="15"/>
        <v>1.546105939865779E-2</v>
      </c>
      <c r="Z18" s="30">
        <f t="shared" si="15"/>
        <v>7.9790368243398708E-3</v>
      </c>
      <c r="AA18" s="30">
        <f t="shared" ref="AA18:AI18" si="16">AA19/$AJ$18</f>
        <v>1.5871692563403626E-2</v>
      </c>
      <c r="AB18" s="30">
        <f t="shared" si="16"/>
        <v>1.3393203003038737E-2</v>
      </c>
      <c r="AC18" s="30">
        <f t="shared" si="16"/>
        <v>2.2549485691112552E-3</v>
      </c>
      <c r="AD18" s="30">
        <f t="shared" si="16"/>
        <v>2.0438749025049649E-2</v>
      </c>
      <c r="AE18" s="30">
        <f t="shared" si="16"/>
        <v>0</v>
      </c>
      <c r="AF18" s="30">
        <f t="shared" si="16"/>
        <v>0</v>
      </c>
      <c r="AG18" s="30">
        <f t="shared" si="16"/>
        <v>3.9971324264952833E-2</v>
      </c>
      <c r="AH18" s="43">
        <f t="shared" si="16"/>
        <v>5.0544712165815587E-3</v>
      </c>
      <c r="AI18" s="30">
        <f t="shared" si="16"/>
        <v>0.18517862884945663</v>
      </c>
      <c r="AJ18" s="73">
        <v>7654569.2599999998</v>
      </c>
      <c r="AK18" s="74">
        <v>0.35</v>
      </c>
      <c r="AL18" s="73">
        <f t="shared" ref="AL18" si="17">AJ18*AK18+AJ18</f>
        <v>10333668.501</v>
      </c>
      <c r="AN18" s="52">
        <f t="shared" ref="AN18" si="18">AL18</f>
        <v>10333668.501</v>
      </c>
      <c r="AO18" s="10">
        <f t="shared" si="3"/>
        <v>0.9947554338372735</v>
      </c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 ht="30" customHeight="1" x14ac:dyDescent="0.25">
      <c r="A19" s="71"/>
      <c r="B19" s="72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8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12">
        <v>263928.99</v>
      </c>
      <c r="Y19" s="12">
        <v>118347.75</v>
      </c>
      <c r="Z19" s="12">
        <v>61076.09</v>
      </c>
      <c r="AA19" s="12">
        <v>121490.97</v>
      </c>
      <c r="AB19" s="12">
        <v>102519.2</v>
      </c>
      <c r="AC19" s="12">
        <v>17260.66</v>
      </c>
      <c r="AD19" s="12">
        <v>156449.82</v>
      </c>
      <c r="AE19" s="12"/>
      <c r="AF19" s="12"/>
      <c r="AG19" s="12">
        <v>305963.27</v>
      </c>
      <c r="AH19" s="44">
        <v>38689.800000000003</v>
      </c>
      <c r="AI19" s="12">
        <v>1417462.64</v>
      </c>
      <c r="AJ19" s="73"/>
      <c r="AK19" s="74"/>
      <c r="AL19" s="73"/>
      <c r="AN19" s="52"/>
      <c r="AO19" s="22">
        <f t="shared" si="3"/>
        <v>7654569.2599999998</v>
      </c>
      <c r="AP19" s="40">
        <f>AJ18-AO19</f>
        <v>0</v>
      </c>
      <c r="AR19" s="11"/>
    </row>
    <row r="20" spans="1:65" ht="18.75" x14ac:dyDescent="0.25">
      <c r="A20" s="71" t="s">
        <v>31</v>
      </c>
      <c r="B20" s="77" t="s">
        <v>18</v>
      </c>
      <c r="C20" s="30">
        <f t="shared" ref="C20:Q20" si="19">C21/$AJ$20</f>
        <v>0</v>
      </c>
      <c r="D20" s="30">
        <f t="shared" si="19"/>
        <v>0</v>
      </c>
      <c r="E20" s="30">
        <f t="shared" si="19"/>
        <v>0</v>
      </c>
      <c r="F20" s="30">
        <f t="shared" si="19"/>
        <v>0</v>
      </c>
      <c r="G20" s="30">
        <f t="shared" si="19"/>
        <v>0</v>
      </c>
      <c r="H20" s="30">
        <f t="shared" si="19"/>
        <v>3.2688762432178192E-2</v>
      </c>
      <c r="I20" s="30">
        <f t="shared" si="19"/>
        <v>6.0770233086419011E-2</v>
      </c>
      <c r="J20" s="30">
        <f t="shared" si="19"/>
        <v>5.2825885718894287E-2</v>
      </c>
      <c r="K20" s="30">
        <f t="shared" si="19"/>
        <v>7.4986483724350794E-2</v>
      </c>
      <c r="L20" s="30">
        <f t="shared" si="19"/>
        <v>0.1420587884194062</v>
      </c>
      <c r="M20" s="30">
        <f t="shared" si="19"/>
        <v>1.7683148119989132E-2</v>
      </c>
      <c r="N20" s="35">
        <f t="shared" si="19"/>
        <v>4.349531373250861E-2</v>
      </c>
      <c r="O20" s="35">
        <f t="shared" si="19"/>
        <v>4.1408757265587202E-2</v>
      </c>
      <c r="P20" s="35">
        <f t="shared" si="19"/>
        <v>1.8884089547826478E-2</v>
      </c>
      <c r="Q20" s="35">
        <f t="shared" si="19"/>
        <v>0</v>
      </c>
      <c r="R20" s="35">
        <v>4.0182130649802049E-2</v>
      </c>
      <c r="S20" s="35">
        <f t="shared" ref="S20:Z20" si="20">S21/$AJ$20</f>
        <v>2.1188202098987981E-2</v>
      </c>
      <c r="T20" s="35">
        <f t="shared" si="20"/>
        <v>5.5216193522139481E-2</v>
      </c>
      <c r="U20" s="35">
        <f t="shared" si="20"/>
        <v>0.10152085940655831</v>
      </c>
      <c r="V20" s="35">
        <f t="shared" si="20"/>
        <v>1.6732639585387295E-2</v>
      </c>
      <c r="W20" s="35">
        <f t="shared" si="20"/>
        <v>1.6732639585387295E-2</v>
      </c>
      <c r="X20" s="30">
        <f t="shared" si="20"/>
        <v>1.5975027240719235E-2</v>
      </c>
      <c r="Y20" s="30">
        <f t="shared" si="20"/>
        <v>0</v>
      </c>
      <c r="Z20" s="30">
        <f t="shared" si="20"/>
        <v>1.2992433612407693E-2</v>
      </c>
      <c r="AA20" s="30">
        <f t="shared" ref="AA20:AI20" si="21">AA21/$AJ$20</f>
        <v>2.2638972504281898E-2</v>
      </c>
      <c r="AB20" s="30">
        <f t="shared" si="21"/>
        <v>8.1246253777744817E-3</v>
      </c>
      <c r="AC20" s="30">
        <f t="shared" si="21"/>
        <v>7.6341359624141844E-4</v>
      </c>
      <c r="AD20" s="30">
        <f t="shared" si="21"/>
        <v>6.7294884260547484E-3</v>
      </c>
      <c r="AE20" s="30">
        <f t="shared" si="21"/>
        <v>0</v>
      </c>
      <c r="AF20" s="30">
        <f t="shared" si="21"/>
        <v>0</v>
      </c>
      <c r="AG20" s="30">
        <f t="shared" si="21"/>
        <v>0</v>
      </c>
      <c r="AH20" s="43">
        <f t="shared" si="21"/>
        <v>0</v>
      </c>
      <c r="AI20" s="30">
        <f t="shared" si="21"/>
        <v>0.16491677189594106</v>
      </c>
      <c r="AJ20" s="73">
        <v>1092867.6200000001</v>
      </c>
      <c r="AK20" s="74">
        <v>0.35</v>
      </c>
      <c r="AL20" s="73">
        <f t="shared" ref="AL20" si="22">AJ20*AK20+AJ20</f>
        <v>1475371.287</v>
      </c>
      <c r="AN20" s="52">
        <f t="shared" ref="AN20" si="23">AL20</f>
        <v>1475371.287</v>
      </c>
      <c r="AO20" s="10">
        <f t="shared" si="3"/>
        <v>0.96851485954884264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ht="30" customHeight="1" x14ac:dyDescent="0.25">
      <c r="A21" s="71"/>
      <c r="B21" s="77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8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12">
        <v>17458.59</v>
      </c>
      <c r="Y21" s="12">
        <v>0</v>
      </c>
      <c r="Z21" s="12">
        <v>14199.01</v>
      </c>
      <c r="AA21" s="12">
        <v>24741.4</v>
      </c>
      <c r="AB21" s="12">
        <v>8879.14</v>
      </c>
      <c r="AC21" s="12">
        <v>834.31</v>
      </c>
      <c r="AD21" s="12">
        <v>7354.44</v>
      </c>
      <c r="AE21" s="12">
        <v>0</v>
      </c>
      <c r="AF21" s="12">
        <v>0</v>
      </c>
      <c r="AG21" s="12">
        <v>0</v>
      </c>
      <c r="AH21" s="44"/>
      <c r="AI21" s="12">
        <v>180232.2</v>
      </c>
      <c r="AJ21" s="73"/>
      <c r="AK21" s="74"/>
      <c r="AL21" s="73"/>
      <c r="AN21" s="52"/>
      <c r="AO21" s="22">
        <f t="shared" si="3"/>
        <v>1092867.6200000001</v>
      </c>
      <c r="AP21" s="40">
        <f>AJ20-AO21</f>
        <v>0</v>
      </c>
      <c r="AQ21" s="11"/>
    </row>
    <row r="22" spans="1:65" ht="18.75" x14ac:dyDescent="0.25">
      <c r="A22" s="71" t="s">
        <v>32</v>
      </c>
      <c r="B22" s="77" t="s">
        <v>33</v>
      </c>
      <c r="C22" s="30">
        <f t="shared" ref="C22:Q22" si="24">C23/$AJ$22</f>
        <v>0</v>
      </c>
      <c r="D22" s="30">
        <f t="shared" si="24"/>
        <v>0</v>
      </c>
      <c r="E22" s="30">
        <f t="shared" si="24"/>
        <v>0</v>
      </c>
      <c r="F22" s="30">
        <f t="shared" si="24"/>
        <v>0</v>
      </c>
      <c r="G22" s="30">
        <f t="shared" si="24"/>
        <v>6.8102467839856975E-2</v>
      </c>
      <c r="H22" s="30">
        <f t="shared" si="24"/>
        <v>0.10585508124802748</v>
      </c>
      <c r="I22" s="30">
        <f t="shared" si="24"/>
        <v>0.2501356545379318</v>
      </c>
      <c r="J22" s="30">
        <f t="shared" si="24"/>
        <v>0.20857372191501741</v>
      </c>
      <c r="K22" s="30">
        <f t="shared" si="24"/>
        <v>9.6526902603354179E-4</v>
      </c>
      <c r="L22" s="30">
        <f t="shared" si="24"/>
        <v>0</v>
      </c>
      <c r="M22" s="30">
        <f t="shared" si="24"/>
        <v>2.7832377972583922E-2</v>
      </c>
      <c r="N22" s="35">
        <f t="shared" si="24"/>
        <v>0</v>
      </c>
      <c r="O22" s="35">
        <f t="shared" si="24"/>
        <v>4.6420138498865964E-3</v>
      </c>
      <c r="P22" s="35">
        <f t="shared" si="24"/>
        <v>5.3874137750930726E-4</v>
      </c>
      <c r="Q22" s="35">
        <f t="shared" si="24"/>
        <v>3.6961764491601261E-2</v>
      </c>
      <c r="R22" s="35">
        <v>2.9983937150651518E-2</v>
      </c>
      <c r="S22" s="35">
        <f t="shared" ref="S22:Z22" si="25">S23/$AJ$22</f>
        <v>4.9092021708928443E-2</v>
      </c>
      <c r="T22" s="35">
        <f t="shared" si="25"/>
        <v>2.6406424008500667E-2</v>
      </c>
      <c r="U22" s="35">
        <f t="shared" si="25"/>
        <v>1.592417786751249E-2</v>
      </c>
      <c r="V22" s="35">
        <f t="shared" si="25"/>
        <v>2.5965431173309062E-2</v>
      </c>
      <c r="W22" s="35">
        <f t="shared" si="25"/>
        <v>2.5965431173309062E-2</v>
      </c>
      <c r="X22" s="30">
        <f t="shared" si="25"/>
        <v>0</v>
      </c>
      <c r="Y22" s="30">
        <f t="shared" si="25"/>
        <v>2.6230306453662133E-3</v>
      </c>
      <c r="Z22" s="30">
        <f t="shared" si="25"/>
        <v>0</v>
      </c>
      <c r="AA22" s="30">
        <f t="shared" ref="AA22:AB22" si="26">AA23/$AJ$22</f>
        <v>9.8882752742040669E-2</v>
      </c>
      <c r="AB22" s="30">
        <f t="shared" si="26"/>
        <v>1.6556821402169239E-3</v>
      </c>
      <c r="AC22" s="30">
        <f t="shared" ref="AC22" si="27">AC23/$AJ$22</f>
        <v>7.2021608731408953E-4</v>
      </c>
      <c r="AD22" s="30">
        <f t="shared" ref="AD22" si="28">AD23/$AJ$22</f>
        <v>0</v>
      </c>
      <c r="AE22" s="30">
        <f t="shared" ref="AE22" si="29">AE23/$AJ$22</f>
        <v>0</v>
      </c>
      <c r="AF22" s="30">
        <f t="shared" ref="AF22" si="30">AF23/$AJ$22</f>
        <v>1.2494283277481014E-3</v>
      </c>
      <c r="AG22" s="30">
        <f t="shared" ref="AG22" si="31">AG23/$AJ$22</f>
        <v>0</v>
      </c>
      <c r="AH22" s="43">
        <f t="shared" ref="AH22" si="32">AH23/$AJ$22</f>
        <v>9.7348101495911277E-3</v>
      </c>
      <c r="AI22" s="30">
        <f t="shared" ref="AI22" si="33">AI23/$AJ$22</f>
        <v>9.5264584978122461E-3</v>
      </c>
      <c r="AJ22" s="73">
        <v>2303461.46</v>
      </c>
      <c r="AK22" s="74">
        <v>0.35</v>
      </c>
      <c r="AL22" s="73">
        <f t="shared" ref="AL22" si="34">AJ22*AK22+AJ22</f>
        <v>3109672.9709999999</v>
      </c>
      <c r="AN22" s="52">
        <f t="shared" ref="AN22" si="35">AL22</f>
        <v>3109672.9709999999</v>
      </c>
      <c r="AO22" s="10">
        <f t="shared" si="3"/>
        <v>1.001336893930749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ht="30" customHeight="1" x14ac:dyDescent="0.25">
      <c r="A23" s="71"/>
      <c r="B23" s="77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1">
        <v>60826.18</v>
      </c>
      <c r="U23" s="12">
        <v>36680.730000000003</v>
      </c>
      <c r="V23" s="12">
        <v>59810.37</v>
      </c>
      <c r="W23" s="12">
        <v>59810.37</v>
      </c>
      <c r="X23" s="12">
        <v>0</v>
      </c>
      <c r="Y23" s="12">
        <v>6042.05</v>
      </c>
      <c r="Z23" s="12">
        <v>0</v>
      </c>
      <c r="AA23" s="12">
        <v>227772.61</v>
      </c>
      <c r="AB23" s="12">
        <v>3813.8</v>
      </c>
      <c r="AC23" s="12">
        <v>1658.99</v>
      </c>
      <c r="AD23" s="12">
        <v>0</v>
      </c>
      <c r="AE23" s="12">
        <v>0</v>
      </c>
      <c r="AF23" s="12">
        <v>2878.01</v>
      </c>
      <c r="AG23" s="12"/>
      <c r="AH23" s="44">
        <v>22423.759999999998</v>
      </c>
      <c r="AI23" s="12">
        <v>21943.83</v>
      </c>
      <c r="AJ23" s="73"/>
      <c r="AK23" s="74"/>
      <c r="AL23" s="73"/>
      <c r="AN23" s="52"/>
      <c r="AO23" s="22">
        <f t="shared" si="3"/>
        <v>2303461.4899999998</v>
      </c>
      <c r="AP23" s="40">
        <f>AJ22-AO23</f>
        <v>-2.9999999795109034E-2</v>
      </c>
      <c r="AR23" s="11"/>
    </row>
    <row r="24" spans="1:65" ht="18.75" x14ac:dyDescent="0.25">
      <c r="A24" s="71" t="s">
        <v>34</v>
      </c>
      <c r="B24" s="77" t="s">
        <v>35</v>
      </c>
      <c r="C24" s="30">
        <f t="shared" ref="C24:Q24" si="36">C25/$AJ$24</f>
        <v>0</v>
      </c>
      <c r="D24" s="30">
        <f t="shared" si="36"/>
        <v>0</v>
      </c>
      <c r="E24" s="30">
        <f t="shared" si="36"/>
        <v>0.11875720319207692</v>
      </c>
      <c r="F24" s="30">
        <f t="shared" si="36"/>
        <v>8.8701743922807358E-2</v>
      </c>
      <c r="G24" s="30">
        <f t="shared" si="36"/>
        <v>0.10592302815206474</v>
      </c>
      <c r="H24" s="30">
        <f t="shared" si="36"/>
        <v>0.19160318327495177</v>
      </c>
      <c r="I24" s="30">
        <f t="shared" si="36"/>
        <v>6.5418500348904729E-2</v>
      </c>
      <c r="J24" s="30">
        <f t="shared" si="36"/>
        <v>2.5166742201512167E-3</v>
      </c>
      <c r="K24" s="30">
        <f t="shared" si="36"/>
        <v>0</v>
      </c>
      <c r="L24" s="30">
        <f t="shared" si="36"/>
        <v>3.6466906297059442E-3</v>
      </c>
      <c r="M24" s="30">
        <f t="shared" si="36"/>
        <v>0</v>
      </c>
      <c r="N24" s="35">
        <f t="shared" si="36"/>
        <v>2.7287738379685744E-2</v>
      </c>
      <c r="O24" s="35">
        <f t="shared" si="36"/>
        <v>0</v>
      </c>
      <c r="P24" s="35">
        <f t="shared" si="36"/>
        <v>0</v>
      </c>
      <c r="Q24" s="35">
        <f t="shared" si="36"/>
        <v>0</v>
      </c>
      <c r="R24" s="35">
        <v>0.24073212178168149</v>
      </c>
      <c r="S24" s="35">
        <f t="shared" ref="S24:Z24" si="37">S25/$AJ$24</f>
        <v>4.3441105332740204E-2</v>
      </c>
      <c r="T24" s="35">
        <f t="shared" si="37"/>
        <v>3.2719251851479142E-2</v>
      </c>
      <c r="U24" s="35">
        <f t="shared" si="37"/>
        <v>4.1872945037869994E-3</v>
      </c>
      <c r="V24" s="35">
        <f t="shared" si="37"/>
        <v>4.592375355716597E-4</v>
      </c>
      <c r="W24" s="35">
        <f t="shared" si="37"/>
        <v>4.592375355716597E-4</v>
      </c>
      <c r="X24" s="30">
        <f t="shared" si="37"/>
        <v>2.2372320992513346E-3</v>
      </c>
      <c r="Y24" s="30">
        <f t="shared" si="37"/>
        <v>6.4356921911573356E-4</v>
      </c>
      <c r="Z24" s="30">
        <f t="shared" si="37"/>
        <v>1.0241422815852692E-3</v>
      </c>
      <c r="AA24" s="30">
        <f t="shared" ref="AA24:AI24" si="38">AA25/$AJ$24</f>
        <v>3.7894665091148867E-2</v>
      </c>
      <c r="AB24" s="30">
        <f t="shared" si="38"/>
        <v>1.3793042800035041E-4</v>
      </c>
      <c r="AC24" s="30">
        <f t="shared" si="38"/>
        <v>0</v>
      </c>
      <c r="AD24" s="30">
        <f t="shared" si="38"/>
        <v>0</v>
      </c>
      <c r="AE24" s="30">
        <f t="shared" si="38"/>
        <v>0</v>
      </c>
      <c r="AF24" s="30">
        <f t="shared" si="38"/>
        <v>0</v>
      </c>
      <c r="AG24" s="30">
        <f t="shared" si="38"/>
        <v>0</v>
      </c>
      <c r="AH24" s="43">
        <f t="shared" si="38"/>
        <v>0</v>
      </c>
      <c r="AI24" s="30">
        <f t="shared" si="38"/>
        <v>4.2207057157047478E-2</v>
      </c>
      <c r="AJ24" s="73">
        <v>2513078.5499999998</v>
      </c>
      <c r="AK24" s="74">
        <v>0.35</v>
      </c>
      <c r="AL24" s="73">
        <f t="shared" ref="AL24" si="39">AJ24*AK24+AJ24</f>
        <v>3392656.0424999995</v>
      </c>
      <c r="AN24" s="52">
        <f t="shared" ref="AN24" si="40">AL24</f>
        <v>3392656.0424999995</v>
      </c>
      <c r="AO24" s="10">
        <f t="shared" si="3"/>
        <v>1.0099976069373284</v>
      </c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ht="30" customHeight="1" x14ac:dyDescent="0.25">
      <c r="A25" s="71"/>
      <c r="B25" s="77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8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12">
        <v>5622.34</v>
      </c>
      <c r="Y25" s="12">
        <v>1617.34</v>
      </c>
      <c r="Z25" s="12">
        <v>2573.75</v>
      </c>
      <c r="AA25" s="12">
        <v>95232.27</v>
      </c>
      <c r="AB25" s="12">
        <v>346.63</v>
      </c>
      <c r="AC25" s="12"/>
      <c r="AD25" s="12">
        <v>0</v>
      </c>
      <c r="AE25" s="12">
        <v>0</v>
      </c>
      <c r="AF25" s="12">
        <v>0</v>
      </c>
      <c r="AG25" s="12">
        <v>0</v>
      </c>
      <c r="AH25" s="44"/>
      <c r="AI25" s="12">
        <v>106069.65</v>
      </c>
      <c r="AJ25" s="73"/>
      <c r="AK25" s="74"/>
      <c r="AL25" s="73"/>
      <c r="AN25" s="52"/>
      <c r="AO25" s="22">
        <f t="shared" si="3"/>
        <v>2513078.5499999998</v>
      </c>
      <c r="AP25" s="40">
        <f>AJ24-AO25</f>
        <v>0</v>
      </c>
      <c r="AQ25" s="9"/>
      <c r="AR25" s="11"/>
    </row>
    <row r="26" spans="1:65" ht="18.75" x14ac:dyDescent="0.3">
      <c r="A26" s="71" t="s">
        <v>36</v>
      </c>
      <c r="B26" s="72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1">
        <f>X27/$AJ$24</f>
        <v>4.2447204843636906E-2</v>
      </c>
      <c r="Y26" s="31">
        <f>Y27/$AJ$26</f>
        <v>0</v>
      </c>
      <c r="Z26" s="31">
        <f>Z27/$AJ$26</f>
        <v>3.3159053967320652E-3</v>
      </c>
      <c r="AA26" s="31">
        <f t="shared" ref="AA26:AI26" si="41">AA27/$AJ$26</f>
        <v>0.2895419158424325</v>
      </c>
      <c r="AB26" s="31">
        <f t="shared" si="41"/>
        <v>0</v>
      </c>
      <c r="AC26" s="31">
        <f t="shared" si="41"/>
        <v>0</v>
      </c>
      <c r="AD26" s="31">
        <f t="shared" si="41"/>
        <v>0</v>
      </c>
      <c r="AE26" s="31">
        <f t="shared" si="41"/>
        <v>0</v>
      </c>
      <c r="AF26" s="31">
        <f t="shared" si="41"/>
        <v>0</v>
      </c>
      <c r="AG26" s="31">
        <f t="shared" si="41"/>
        <v>0</v>
      </c>
      <c r="AH26" s="47">
        <f t="shared" si="41"/>
        <v>5.7671913022610169E-2</v>
      </c>
      <c r="AI26" s="31">
        <f t="shared" si="41"/>
        <v>0.41900799203156064</v>
      </c>
      <c r="AJ26" s="73">
        <v>462866.04</v>
      </c>
      <c r="AK26" s="74">
        <v>0.35</v>
      </c>
      <c r="AL26" s="73">
        <f t="shared" ref="AL26" si="42">AJ26*AK26+AJ26</f>
        <v>624869.15399999998</v>
      </c>
      <c r="AN26" s="52">
        <f t="shared" ref="AN26" si="43">AL26</f>
        <v>624869.15399999998</v>
      </c>
      <c r="AO26" s="10">
        <f t="shared" si="3"/>
        <v>0.81198493113697223</v>
      </c>
      <c r="AQ26" s="22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 ht="30" customHeight="1" x14ac:dyDescent="0.25">
      <c r="A27" s="71"/>
      <c r="B27" s="72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106673.16</v>
      </c>
      <c r="Y27" s="12">
        <v>0</v>
      </c>
      <c r="Z27" s="12">
        <v>1534.82</v>
      </c>
      <c r="AA27" s="12">
        <v>134019.12</v>
      </c>
      <c r="AB27" s="12"/>
      <c r="AC27" s="12"/>
      <c r="AD27" s="12"/>
      <c r="AE27" s="12"/>
      <c r="AF27" s="12"/>
      <c r="AG27" s="12"/>
      <c r="AH27" s="44">
        <v>26694.37</v>
      </c>
      <c r="AI27" s="12">
        <v>193944.57</v>
      </c>
      <c r="AJ27" s="73"/>
      <c r="AK27" s="74"/>
      <c r="AL27" s="73"/>
      <c r="AN27" s="52"/>
      <c r="AO27" s="22">
        <f t="shared" si="3"/>
        <v>462866.04000000004</v>
      </c>
      <c r="AP27" s="40">
        <f>AJ26-AO27</f>
        <v>0</v>
      </c>
    </row>
    <row r="28" spans="1:65" ht="18.75" x14ac:dyDescent="0.25">
      <c r="A28" s="71" t="s">
        <v>37</v>
      </c>
      <c r="B28" s="72" t="s">
        <v>38</v>
      </c>
      <c r="C28" s="30">
        <f t="shared" ref="C28:Q28" si="44">C29/$AJ$28</f>
        <v>0</v>
      </c>
      <c r="D28" s="30">
        <f t="shared" si="44"/>
        <v>0</v>
      </c>
      <c r="E28" s="30">
        <f t="shared" si="44"/>
        <v>0</v>
      </c>
      <c r="F28" s="30">
        <f t="shared" si="44"/>
        <v>0</v>
      </c>
      <c r="G28" s="30">
        <f t="shared" si="44"/>
        <v>0</v>
      </c>
      <c r="H28" s="30">
        <f t="shared" si="44"/>
        <v>0</v>
      </c>
      <c r="I28" s="30">
        <f t="shared" si="44"/>
        <v>0</v>
      </c>
      <c r="J28" s="30">
        <f t="shared" si="44"/>
        <v>0</v>
      </c>
      <c r="K28" s="30">
        <f t="shared" si="44"/>
        <v>0</v>
      </c>
      <c r="L28" s="30">
        <f t="shared" si="44"/>
        <v>0</v>
      </c>
      <c r="M28" s="30">
        <f t="shared" si="44"/>
        <v>0</v>
      </c>
      <c r="N28" s="35">
        <f t="shared" si="44"/>
        <v>0</v>
      </c>
      <c r="O28" s="35">
        <f t="shared" si="44"/>
        <v>0</v>
      </c>
      <c r="P28" s="35">
        <f t="shared" si="44"/>
        <v>0</v>
      </c>
      <c r="Q28" s="35">
        <f t="shared" si="44"/>
        <v>0.2764069095757215</v>
      </c>
      <c r="R28" s="35">
        <v>0</v>
      </c>
      <c r="S28" s="35">
        <f t="shared" ref="S28:Z28" si="45">S29/$AJ$28</f>
        <v>8.1223676646045739E-2</v>
      </c>
      <c r="T28" s="35">
        <f t="shared" si="45"/>
        <v>0.20337594171841109</v>
      </c>
      <c r="U28" s="35">
        <f t="shared" si="45"/>
        <v>3.9256572809256762E-2</v>
      </c>
      <c r="V28" s="35">
        <f t="shared" si="45"/>
        <v>4.9450831726268386E-2</v>
      </c>
      <c r="W28" s="35">
        <f t="shared" si="45"/>
        <v>4.9450831726268386E-2</v>
      </c>
      <c r="X28" s="30">
        <f t="shared" si="45"/>
        <v>0</v>
      </c>
      <c r="Y28" s="30">
        <f t="shared" si="45"/>
        <v>0</v>
      </c>
      <c r="Z28" s="30">
        <f t="shared" si="45"/>
        <v>0</v>
      </c>
      <c r="AA28" s="30">
        <f t="shared" ref="AA28:AI28" si="46">AA29/$AJ$28</f>
        <v>6.1844041061668839E-2</v>
      </c>
      <c r="AB28" s="30">
        <f t="shared" si="46"/>
        <v>0</v>
      </c>
      <c r="AC28" s="30">
        <f t="shared" si="46"/>
        <v>7.8574755927481588E-3</v>
      </c>
      <c r="AD28" s="30">
        <f t="shared" si="46"/>
        <v>0</v>
      </c>
      <c r="AE28" s="30">
        <f t="shared" si="46"/>
        <v>0</v>
      </c>
      <c r="AF28" s="30">
        <f t="shared" si="46"/>
        <v>0</v>
      </c>
      <c r="AG28" s="30">
        <f t="shared" si="46"/>
        <v>0</v>
      </c>
      <c r="AH28" s="43">
        <f t="shared" si="46"/>
        <v>4.4416162003328971E-2</v>
      </c>
      <c r="AI28" s="30">
        <f t="shared" si="46"/>
        <v>0.18671755714028215</v>
      </c>
      <c r="AJ28" s="73">
        <v>930039.16</v>
      </c>
      <c r="AK28" s="74">
        <v>0.35</v>
      </c>
      <c r="AL28" s="73">
        <f t="shared" ref="AL28" si="47">AJ28*AK28+AJ28</f>
        <v>1255552.8659999999</v>
      </c>
      <c r="AN28" s="52">
        <f t="shared" ref="AN28" si="48">AL28</f>
        <v>1255552.8659999999</v>
      </c>
      <c r="AO28" s="10">
        <f t="shared" si="3"/>
        <v>1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ht="30" customHeight="1" x14ac:dyDescent="0.25">
      <c r="A29" s="71"/>
      <c r="B29" s="72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12">
        <v>0</v>
      </c>
      <c r="Y29" s="12">
        <v>0</v>
      </c>
      <c r="Z29" s="12">
        <v>0</v>
      </c>
      <c r="AA29" s="12">
        <v>57517.38</v>
      </c>
      <c r="AB29" s="12"/>
      <c r="AC29" s="12">
        <v>7307.76</v>
      </c>
      <c r="AD29" s="12"/>
      <c r="AE29" s="12"/>
      <c r="AF29" s="12"/>
      <c r="AG29" s="12"/>
      <c r="AH29" s="44">
        <v>41308.769999999997</v>
      </c>
      <c r="AI29" s="12">
        <v>173654.64</v>
      </c>
      <c r="AJ29" s="73"/>
      <c r="AK29" s="74"/>
      <c r="AL29" s="73"/>
      <c r="AN29" s="52"/>
      <c r="AO29" s="22">
        <f t="shared" si="3"/>
        <v>930039.16</v>
      </c>
      <c r="AP29" s="40">
        <f>AJ28-AO29</f>
        <v>0</v>
      </c>
    </row>
    <row r="30" spans="1:65" ht="18.75" x14ac:dyDescent="0.25">
      <c r="A30" s="71" t="s">
        <v>39</v>
      </c>
      <c r="B30" s="72" t="s">
        <v>19</v>
      </c>
      <c r="C30" s="30">
        <f t="shared" ref="C30:Q30" si="49">C31/$AJ$30</f>
        <v>0</v>
      </c>
      <c r="D30" s="30">
        <f t="shared" si="49"/>
        <v>0</v>
      </c>
      <c r="E30" s="30">
        <f t="shared" si="49"/>
        <v>0</v>
      </c>
      <c r="F30" s="30">
        <f t="shared" si="49"/>
        <v>0</v>
      </c>
      <c r="G30" s="30">
        <f t="shared" si="49"/>
        <v>1.1626599660247506E-2</v>
      </c>
      <c r="H30" s="30">
        <f t="shared" si="49"/>
        <v>0</v>
      </c>
      <c r="I30" s="30">
        <f t="shared" si="49"/>
        <v>0</v>
      </c>
      <c r="J30" s="30">
        <f t="shared" si="49"/>
        <v>4.6506398640990022E-2</v>
      </c>
      <c r="K30" s="30">
        <f t="shared" si="49"/>
        <v>2.3253199320495011E-2</v>
      </c>
      <c r="L30" s="30">
        <f t="shared" si="49"/>
        <v>7.3480109852764236E-2</v>
      </c>
      <c r="M30" s="30">
        <f t="shared" si="49"/>
        <v>7.6735557757633535E-2</v>
      </c>
      <c r="N30" s="35">
        <f t="shared" si="49"/>
        <v>2.5578519252544511E-2</v>
      </c>
      <c r="O30" s="35">
        <f t="shared" si="49"/>
        <v>5.1157038505089021E-2</v>
      </c>
      <c r="P30" s="35">
        <f t="shared" si="49"/>
        <v>8.1386197621732534E-2</v>
      </c>
      <c r="Q30" s="35">
        <f t="shared" si="49"/>
        <v>3.8367778878816768E-2</v>
      </c>
      <c r="R30" s="35">
        <v>0</v>
      </c>
      <c r="S30" s="35">
        <f t="shared" ref="S30:Z30" si="50">S31/$AJ$30</f>
        <v>0</v>
      </c>
      <c r="T30" s="35">
        <f t="shared" si="50"/>
        <v>0</v>
      </c>
      <c r="U30" s="35">
        <f t="shared" si="50"/>
        <v>0</v>
      </c>
      <c r="V30" s="35">
        <f t="shared" si="50"/>
        <v>0</v>
      </c>
      <c r="W30" s="35">
        <f t="shared" si="50"/>
        <v>0</v>
      </c>
      <c r="X30" s="30">
        <f t="shared" si="50"/>
        <v>0.25604365183589239</v>
      </c>
      <c r="Y30" s="30">
        <f t="shared" si="50"/>
        <v>9.3012797281980045E-3</v>
      </c>
      <c r="Z30" s="30">
        <f t="shared" si="50"/>
        <v>0</v>
      </c>
      <c r="AA30" s="30">
        <f t="shared" ref="AA30:AI30" si="51">AA31/$AJ$30</f>
        <v>0</v>
      </c>
      <c r="AB30" s="30">
        <f t="shared" si="51"/>
        <v>0</v>
      </c>
      <c r="AC30" s="30">
        <f t="shared" si="51"/>
        <v>0</v>
      </c>
      <c r="AD30" s="30">
        <f t="shared" si="51"/>
        <v>0</v>
      </c>
      <c r="AE30" s="30">
        <f t="shared" si="51"/>
        <v>0</v>
      </c>
      <c r="AF30" s="30">
        <f t="shared" si="51"/>
        <v>0</v>
      </c>
      <c r="AG30" s="30">
        <f t="shared" si="51"/>
        <v>0</v>
      </c>
      <c r="AH30" s="43">
        <f t="shared" si="51"/>
        <v>1.8760099881792364E-2</v>
      </c>
      <c r="AI30" s="30">
        <f t="shared" si="51"/>
        <v>0.28780356906380411</v>
      </c>
      <c r="AJ30" s="73">
        <v>430048.35</v>
      </c>
      <c r="AK30" s="74">
        <v>0.35</v>
      </c>
      <c r="AL30" s="73">
        <f t="shared" ref="AL30" si="52">AJ30*AK30+AJ30</f>
        <v>580565.27249999996</v>
      </c>
      <c r="AN30" s="52">
        <f t="shared" ref="AN30" si="53">AL30</f>
        <v>580565.27249999996</v>
      </c>
      <c r="AO30" s="10">
        <f t="shared" si="3"/>
        <v>1</v>
      </c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ht="30" customHeight="1" x14ac:dyDescent="0.25">
      <c r="A31" s="71"/>
      <c r="B31" s="72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8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12">
        <v>110111.15</v>
      </c>
      <c r="Y31" s="12">
        <v>4000</v>
      </c>
      <c r="Z31" s="12"/>
      <c r="AA31" s="12"/>
      <c r="AB31" s="12"/>
      <c r="AC31" s="12"/>
      <c r="AD31" s="12"/>
      <c r="AE31" s="12"/>
      <c r="AF31" s="12"/>
      <c r="AG31" s="12"/>
      <c r="AH31" s="44">
        <v>8067.75</v>
      </c>
      <c r="AI31" s="12">
        <v>123769.45</v>
      </c>
      <c r="AJ31" s="73"/>
      <c r="AK31" s="74"/>
      <c r="AL31" s="73"/>
      <c r="AN31" s="52"/>
      <c r="AO31" s="22">
        <f t="shared" si="3"/>
        <v>430048.35000000003</v>
      </c>
      <c r="AP31" s="40">
        <f>AJ30-AO31</f>
        <v>0</v>
      </c>
      <c r="AQ31" s="11"/>
    </row>
    <row r="32" spans="1:65" ht="22.5" customHeight="1" x14ac:dyDescent="0.25">
      <c r="A32" s="71" t="s">
        <v>40</v>
      </c>
      <c r="B32" s="77" t="s">
        <v>41</v>
      </c>
      <c r="C32" s="30">
        <f t="shared" ref="C32:Q32" si="54">C33/$AJ$32</f>
        <v>0</v>
      </c>
      <c r="D32" s="30">
        <f t="shared" si="54"/>
        <v>0</v>
      </c>
      <c r="E32" s="30">
        <f t="shared" si="54"/>
        <v>0</v>
      </c>
      <c r="F32" s="30">
        <f t="shared" si="54"/>
        <v>0</v>
      </c>
      <c r="G32" s="30">
        <f t="shared" si="54"/>
        <v>0</v>
      </c>
      <c r="H32" s="30">
        <f t="shared" si="54"/>
        <v>1.5358172195743542E-4</v>
      </c>
      <c r="I32" s="30">
        <f t="shared" si="54"/>
        <v>0</v>
      </c>
      <c r="J32" s="30">
        <f t="shared" si="54"/>
        <v>0</v>
      </c>
      <c r="K32" s="30">
        <f t="shared" si="54"/>
        <v>0</v>
      </c>
      <c r="L32" s="30">
        <f t="shared" si="54"/>
        <v>0</v>
      </c>
      <c r="M32" s="30">
        <f t="shared" si="54"/>
        <v>0</v>
      </c>
      <c r="N32" s="35">
        <f t="shared" si="54"/>
        <v>0</v>
      </c>
      <c r="O32" s="35">
        <f t="shared" si="54"/>
        <v>0</v>
      </c>
      <c r="P32" s="35">
        <f t="shared" si="54"/>
        <v>0</v>
      </c>
      <c r="Q32" s="35">
        <f t="shared" si="54"/>
        <v>0</v>
      </c>
      <c r="R32" s="35">
        <v>0</v>
      </c>
      <c r="S32" s="35">
        <f t="shared" ref="S32:AI32" si="55">S33/$AJ$32</f>
        <v>0</v>
      </c>
      <c r="T32" s="35">
        <f t="shared" si="55"/>
        <v>1.1129689605977378E-3</v>
      </c>
      <c r="U32" s="35">
        <f t="shared" si="55"/>
        <v>1.2632551408463856E-3</v>
      </c>
      <c r="V32" s="35">
        <f t="shared" si="55"/>
        <v>2.5383727736401113E-3</v>
      </c>
      <c r="W32" s="35">
        <f t="shared" si="55"/>
        <v>2.5383727736401113E-3</v>
      </c>
      <c r="X32" s="30">
        <f t="shared" si="55"/>
        <v>2.8428307017594322E-2</v>
      </c>
      <c r="Y32" s="30">
        <f t="shared" si="55"/>
        <v>0.12613755337364935</v>
      </c>
      <c r="Z32" s="30">
        <f t="shared" si="55"/>
        <v>0.1066562374437218</v>
      </c>
      <c r="AA32" s="30">
        <f t="shared" si="55"/>
        <v>0.11419892493450821</v>
      </c>
      <c r="AB32" s="30">
        <f t="shared" si="55"/>
        <v>8.8796149404491598E-2</v>
      </c>
      <c r="AC32" s="30">
        <f t="shared" si="55"/>
        <v>0.10176856813371715</v>
      </c>
      <c r="AD32" s="30">
        <f t="shared" si="55"/>
        <v>9.8367764125072712E-2</v>
      </c>
      <c r="AE32" s="30">
        <f t="shared" si="55"/>
        <v>3.2849761072861562E-2</v>
      </c>
      <c r="AF32" s="30">
        <f t="shared" si="55"/>
        <v>4.9105669452369119E-2</v>
      </c>
      <c r="AG32" s="30">
        <f t="shared" si="55"/>
        <v>7.0902404187356133E-2</v>
      </c>
      <c r="AH32" s="43">
        <f t="shared" si="55"/>
        <v>8.3119482205069997E-2</v>
      </c>
      <c r="AI32" s="30">
        <f t="shared" si="55"/>
        <v>9.2062627278906295E-2</v>
      </c>
      <c r="AJ32" s="73">
        <v>5486199.7199999997</v>
      </c>
      <c r="AK32" s="74">
        <v>0.35</v>
      </c>
      <c r="AL32" s="73">
        <f t="shared" ref="AL32" si="56">AJ32*AK32+AJ32</f>
        <v>7406369.6219999995</v>
      </c>
      <c r="AN32" s="52">
        <f t="shared" ref="AN32" si="57">AL32</f>
        <v>7406369.6219999995</v>
      </c>
      <c r="AO32" s="10">
        <f t="shared" si="3"/>
        <v>1.0000000000000002</v>
      </c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43" ht="33" customHeight="1" x14ac:dyDescent="0.25">
      <c r="A33" s="71"/>
      <c r="B33" s="77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12">
        <v>155963.37</v>
      </c>
      <c r="Y33" s="12">
        <v>692015.81</v>
      </c>
      <c r="Z33" s="12">
        <v>585137.42000000004</v>
      </c>
      <c r="AA33" s="12">
        <v>626518.11</v>
      </c>
      <c r="AB33" s="12">
        <v>487153.41</v>
      </c>
      <c r="AC33" s="12">
        <v>558322.68999999994</v>
      </c>
      <c r="AD33" s="12">
        <v>539665.19999999995</v>
      </c>
      <c r="AE33" s="12">
        <v>180220.35</v>
      </c>
      <c r="AF33" s="12">
        <v>269403.51</v>
      </c>
      <c r="AG33" s="12">
        <v>388984.75</v>
      </c>
      <c r="AH33" s="44">
        <v>456010.08</v>
      </c>
      <c r="AI33" s="12">
        <v>505073.96</v>
      </c>
      <c r="AJ33" s="73"/>
      <c r="AK33" s="74"/>
      <c r="AL33" s="73"/>
      <c r="AN33" s="52"/>
      <c r="AO33" s="22">
        <f t="shared" si="3"/>
        <v>5486199.7200000007</v>
      </c>
      <c r="AP33" s="40">
        <f>AJ32-AO33</f>
        <v>0</v>
      </c>
      <c r="AQ33" s="11"/>
    </row>
    <row r="34" spans="1:43" ht="33" customHeight="1" x14ac:dyDescent="0.25">
      <c r="A34" s="71" t="s">
        <v>77</v>
      </c>
      <c r="B34" s="88" t="s">
        <v>61</v>
      </c>
      <c r="C34" s="30">
        <f t="shared" ref="C34:Q34" si="58">C35/$AJ$32</f>
        <v>0</v>
      </c>
      <c r="D34" s="30">
        <f t="shared" si="58"/>
        <v>0</v>
      </c>
      <c r="E34" s="30">
        <f t="shared" si="58"/>
        <v>0</v>
      </c>
      <c r="F34" s="30">
        <f t="shared" si="58"/>
        <v>0</v>
      </c>
      <c r="G34" s="30">
        <f t="shared" si="58"/>
        <v>0</v>
      </c>
      <c r="H34" s="30">
        <f t="shared" si="58"/>
        <v>0</v>
      </c>
      <c r="I34" s="30">
        <f t="shared" si="58"/>
        <v>0</v>
      </c>
      <c r="J34" s="30">
        <f t="shared" si="58"/>
        <v>0</v>
      </c>
      <c r="K34" s="30">
        <f t="shared" si="58"/>
        <v>0</v>
      </c>
      <c r="L34" s="30">
        <f t="shared" si="58"/>
        <v>0</v>
      </c>
      <c r="M34" s="30">
        <f t="shared" si="58"/>
        <v>0</v>
      </c>
      <c r="N34" s="35">
        <f t="shared" si="58"/>
        <v>0</v>
      </c>
      <c r="O34" s="35">
        <f t="shared" si="58"/>
        <v>0</v>
      </c>
      <c r="P34" s="35">
        <f t="shared" si="58"/>
        <v>0</v>
      </c>
      <c r="Q34" s="35">
        <f t="shared" si="58"/>
        <v>0</v>
      </c>
      <c r="R34" s="35">
        <v>0.95369644701923606</v>
      </c>
      <c r="S34" s="35">
        <f t="shared" ref="S34:Z34" si="59">S35/$AJ$34</f>
        <v>0</v>
      </c>
      <c r="T34" s="35">
        <f t="shared" si="59"/>
        <v>3.2536773382137611E-2</v>
      </c>
      <c r="U34" s="35">
        <f t="shared" si="59"/>
        <v>1.3766842846638042E-2</v>
      </c>
      <c r="V34" s="35">
        <f t="shared" si="59"/>
        <v>0</v>
      </c>
      <c r="W34" s="35">
        <f t="shared" si="59"/>
        <v>0</v>
      </c>
      <c r="X34" s="35">
        <f t="shared" si="59"/>
        <v>0</v>
      </c>
      <c r="Y34" s="35">
        <f t="shared" si="59"/>
        <v>0</v>
      </c>
      <c r="Z34" s="35">
        <f t="shared" si="59"/>
        <v>0</v>
      </c>
      <c r="AA34" s="35">
        <f t="shared" ref="AA34:AI34" si="60">AA35/$AJ$34</f>
        <v>0</v>
      </c>
      <c r="AB34" s="35">
        <f t="shared" si="60"/>
        <v>0</v>
      </c>
      <c r="AC34" s="35">
        <f t="shared" si="60"/>
        <v>0</v>
      </c>
      <c r="AD34" s="35">
        <f t="shared" si="60"/>
        <v>0</v>
      </c>
      <c r="AE34" s="35">
        <f t="shared" si="60"/>
        <v>0</v>
      </c>
      <c r="AF34" s="35">
        <f t="shared" si="60"/>
        <v>0</v>
      </c>
      <c r="AG34" s="35">
        <f t="shared" si="60"/>
        <v>0</v>
      </c>
      <c r="AH34" s="43">
        <f t="shared" si="60"/>
        <v>0</v>
      </c>
      <c r="AI34" s="35">
        <f t="shared" si="60"/>
        <v>0</v>
      </c>
      <c r="AJ34" s="73">
        <f t="shared" ref="AJ34" si="61">AN34/1.35</f>
        <v>281080.4222222222</v>
      </c>
      <c r="AK34" s="74">
        <v>0.35</v>
      </c>
      <c r="AL34" s="73">
        <f t="shared" ref="AL34" si="62">AJ34*AK34+AJ34</f>
        <v>379458.56999999995</v>
      </c>
      <c r="AN34" s="52">
        <v>379458.57</v>
      </c>
      <c r="AO34" s="10">
        <f t="shared" ref="AO34:AO39" si="63">SUM(C34:AI34)</f>
        <v>1.0000000632480117</v>
      </c>
    </row>
    <row r="35" spans="1:43" ht="33" customHeight="1" x14ac:dyDescent="0.25">
      <c r="A35" s="71"/>
      <c r="B35" s="77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44">
        <v>0</v>
      </c>
      <c r="AI35" s="12">
        <v>0</v>
      </c>
      <c r="AJ35" s="73"/>
      <c r="AK35" s="74"/>
      <c r="AL35" s="73"/>
      <c r="AN35" s="52"/>
      <c r="AO35" s="22">
        <f t="shared" si="63"/>
        <v>281080.44000000006</v>
      </c>
      <c r="AP35" s="40">
        <f>AJ34-AO35</f>
        <v>-1.7777777859009802E-2</v>
      </c>
    </row>
    <row r="36" spans="1:43" ht="33" customHeight="1" x14ac:dyDescent="0.25">
      <c r="A36" s="71" t="s">
        <v>78</v>
      </c>
      <c r="B36" s="88" t="s">
        <v>62</v>
      </c>
      <c r="C36" s="30">
        <f t="shared" ref="C36:Q36" si="64">C37/$AJ$32</f>
        <v>0</v>
      </c>
      <c r="D36" s="30">
        <f t="shared" si="64"/>
        <v>0</v>
      </c>
      <c r="E36" s="30">
        <f t="shared" si="64"/>
        <v>0</v>
      </c>
      <c r="F36" s="30">
        <f t="shared" si="64"/>
        <v>0</v>
      </c>
      <c r="G36" s="30">
        <f t="shared" si="64"/>
        <v>0</v>
      </c>
      <c r="H36" s="30">
        <f t="shared" si="64"/>
        <v>0</v>
      </c>
      <c r="I36" s="30">
        <f t="shared" si="64"/>
        <v>0</v>
      </c>
      <c r="J36" s="30">
        <f t="shared" si="64"/>
        <v>0</v>
      </c>
      <c r="K36" s="30">
        <f t="shared" si="64"/>
        <v>0</v>
      </c>
      <c r="L36" s="30">
        <f t="shared" si="64"/>
        <v>0</v>
      </c>
      <c r="M36" s="30">
        <f t="shared" si="64"/>
        <v>0</v>
      </c>
      <c r="N36" s="35">
        <f t="shared" si="64"/>
        <v>0</v>
      </c>
      <c r="O36" s="35">
        <f t="shared" si="64"/>
        <v>0</v>
      </c>
      <c r="P36" s="35">
        <f t="shared" si="64"/>
        <v>0</v>
      </c>
      <c r="Q36" s="35">
        <f t="shared" si="64"/>
        <v>0</v>
      </c>
      <c r="R36" s="35">
        <v>0.86044717147081062</v>
      </c>
      <c r="S36" s="35">
        <f t="shared" ref="S36:Z36" si="65">S37/$AJ$36</f>
        <v>0</v>
      </c>
      <c r="T36" s="35">
        <f t="shared" si="65"/>
        <v>0</v>
      </c>
      <c r="U36" s="35">
        <f t="shared" si="65"/>
        <v>1.7986270442066118E-2</v>
      </c>
      <c r="V36" s="35">
        <f t="shared" si="65"/>
        <v>0</v>
      </c>
      <c r="W36" s="35">
        <f t="shared" si="65"/>
        <v>0</v>
      </c>
      <c r="X36" s="35">
        <f t="shared" si="65"/>
        <v>0</v>
      </c>
      <c r="Y36" s="35">
        <f t="shared" si="65"/>
        <v>0</v>
      </c>
      <c r="Z36" s="35">
        <f t="shared" si="65"/>
        <v>0</v>
      </c>
      <c r="AA36" s="35">
        <f t="shared" ref="AA36:AI36" si="66">AA37/$AJ$36</f>
        <v>0.18631720277103381</v>
      </c>
      <c r="AB36" s="35">
        <f t="shared" si="66"/>
        <v>0</v>
      </c>
      <c r="AC36" s="35">
        <f t="shared" si="66"/>
        <v>0</v>
      </c>
      <c r="AD36" s="35">
        <f t="shared" si="66"/>
        <v>0</v>
      </c>
      <c r="AE36" s="35">
        <f t="shared" si="66"/>
        <v>0</v>
      </c>
      <c r="AF36" s="35">
        <f t="shared" si="66"/>
        <v>0</v>
      </c>
      <c r="AG36" s="35">
        <f t="shared" si="66"/>
        <v>0</v>
      </c>
      <c r="AH36" s="43">
        <f t="shared" si="66"/>
        <v>0</v>
      </c>
      <c r="AI36" s="35">
        <f t="shared" si="66"/>
        <v>0.11104170878237675</v>
      </c>
      <c r="AJ36" s="73">
        <v>122282.16</v>
      </c>
      <c r="AK36" s="74">
        <v>0.35</v>
      </c>
      <c r="AL36" s="73">
        <f t="shared" ref="AL36" si="67">AJ36*AK36+AJ36</f>
        <v>165080.916</v>
      </c>
      <c r="AN36" s="52">
        <f t="shared" ref="AN36" si="68">AL36</f>
        <v>165080.916</v>
      </c>
      <c r="AO36" s="10">
        <f t="shared" si="63"/>
        <v>1.1757923534662873</v>
      </c>
    </row>
    <row r="37" spans="1:43" ht="33" customHeight="1" x14ac:dyDescent="0.25">
      <c r="A37" s="71"/>
      <c r="B37" s="77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12">
        <v>0</v>
      </c>
      <c r="Y37" s="12">
        <v>0</v>
      </c>
      <c r="Z37" s="12">
        <v>0</v>
      </c>
      <c r="AA37" s="12">
        <v>22783.27</v>
      </c>
      <c r="AB37" s="12"/>
      <c r="AC37" s="12"/>
      <c r="AD37" s="12"/>
      <c r="AE37" s="12"/>
      <c r="AF37" s="12"/>
      <c r="AG37" s="12"/>
      <c r="AH37" s="44"/>
      <c r="AI37" s="12">
        <v>13578.42</v>
      </c>
      <c r="AJ37" s="73"/>
      <c r="AK37" s="74"/>
      <c r="AL37" s="73"/>
      <c r="AN37" s="52"/>
      <c r="AO37" s="22">
        <f t="shared" si="63"/>
        <v>122282.16</v>
      </c>
      <c r="AP37" s="40">
        <f>AJ36-AO37</f>
        <v>0</v>
      </c>
    </row>
    <row r="38" spans="1:43" ht="53.25" customHeight="1" x14ac:dyDescent="0.25">
      <c r="A38" s="71" t="s">
        <v>79</v>
      </c>
      <c r="B38" s="88" t="s">
        <v>63</v>
      </c>
      <c r="C38" s="30">
        <f t="shared" ref="C38:Q38" si="69">C39/$AJ$32</f>
        <v>0</v>
      </c>
      <c r="D38" s="30">
        <f t="shared" si="69"/>
        <v>0</v>
      </c>
      <c r="E38" s="30">
        <f t="shared" si="69"/>
        <v>0</v>
      </c>
      <c r="F38" s="30">
        <f t="shared" si="69"/>
        <v>0</v>
      </c>
      <c r="G38" s="30">
        <f t="shared" si="69"/>
        <v>0</v>
      </c>
      <c r="H38" s="30">
        <f t="shared" si="69"/>
        <v>0</v>
      </c>
      <c r="I38" s="30">
        <f t="shared" si="69"/>
        <v>0</v>
      </c>
      <c r="J38" s="30">
        <f t="shared" si="69"/>
        <v>0</v>
      </c>
      <c r="K38" s="30">
        <f t="shared" si="69"/>
        <v>0</v>
      </c>
      <c r="L38" s="30">
        <f t="shared" si="69"/>
        <v>0</v>
      </c>
      <c r="M38" s="30">
        <f t="shared" si="69"/>
        <v>0</v>
      </c>
      <c r="N38" s="35">
        <f t="shared" si="69"/>
        <v>0</v>
      </c>
      <c r="O38" s="35">
        <f t="shared" si="69"/>
        <v>0</v>
      </c>
      <c r="P38" s="35">
        <f t="shared" si="69"/>
        <v>0</v>
      </c>
      <c r="Q38" s="35">
        <f t="shared" si="69"/>
        <v>0</v>
      </c>
      <c r="R38" s="35">
        <v>0</v>
      </c>
      <c r="S38" s="35">
        <f t="shared" ref="S38:Y38" si="70">S39/$AJ$38</f>
        <v>0</v>
      </c>
      <c r="T38" s="35">
        <f t="shared" si="70"/>
        <v>0</v>
      </c>
      <c r="U38" s="35">
        <f t="shared" si="70"/>
        <v>0</v>
      </c>
      <c r="V38" s="35">
        <f t="shared" si="70"/>
        <v>0.10791326629035371</v>
      </c>
      <c r="W38" s="35">
        <f t="shared" si="70"/>
        <v>0.10791326629035371</v>
      </c>
      <c r="X38" s="35">
        <f t="shared" si="70"/>
        <v>0</v>
      </c>
      <c r="Y38" s="35">
        <f t="shared" si="70"/>
        <v>0</v>
      </c>
      <c r="Z38" s="35">
        <f t="shared" ref="Z38:AA38" si="71">Z39/$AJ$38</f>
        <v>0</v>
      </c>
      <c r="AA38" s="35">
        <f t="shared" si="71"/>
        <v>0</v>
      </c>
      <c r="AB38" s="35">
        <f t="shared" ref="AB38" si="72">AB39/$AJ$38</f>
        <v>0</v>
      </c>
      <c r="AC38" s="35">
        <f t="shared" ref="AC38" si="73">AC39/$AJ$38</f>
        <v>0.10814700409423084</v>
      </c>
      <c r="AD38" s="35">
        <f t="shared" ref="AD38" si="74">AD39/$AJ$38</f>
        <v>0.25066883220363562</v>
      </c>
      <c r="AE38" s="35">
        <f t="shared" ref="AE38" si="75">AE39/$AJ$38</f>
        <v>0</v>
      </c>
      <c r="AF38" s="35">
        <f t="shared" ref="AF38" si="76">AF39/$AJ$38</f>
        <v>0</v>
      </c>
      <c r="AG38" s="35">
        <f t="shared" ref="AG38" si="77">AG39/$AJ$38</f>
        <v>0</v>
      </c>
      <c r="AH38" s="43">
        <f t="shared" ref="AH38" si="78">AH39/$AJ$38</f>
        <v>0</v>
      </c>
      <c r="AI38" s="35">
        <f t="shared" ref="AI38" si="79">AI39/$AJ$38</f>
        <v>0.42535751130197025</v>
      </c>
      <c r="AJ38" s="73">
        <f t="shared" ref="AJ38" si="80">AN38/1.35</f>
        <v>12364.281481481479</v>
      </c>
      <c r="AK38" s="74">
        <v>0.35</v>
      </c>
      <c r="AL38" s="73">
        <f t="shared" ref="AL38" si="81">AJ38*AK38+AJ38</f>
        <v>16691.78</v>
      </c>
      <c r="AN38" s="52">
        <v>16691.78</v>
      </c>
      <c r="AO38" s="10">
        <f t="shared" si="63"/>
        <v>0.99999988018054409</v>
      </c>
    </row>
    <row r="39" spans="1:43" ht="53.25" customHeight="1" x14ac:dyDescent="0.25">
      <c r="A39" s="71"/>
      <c r="B39" s="77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>
        <v>0</v>
      </c>
      <c r="V39" s="12">
        <v>1334.27</v>
      </c>
      <c r="W39" s="12">
        <v>1334.27</v>
      </c>
      <c r="X39" s="12">
        <v>0</v>
      </c>
      <c r="Y39" s="12">
        <v>0</v>
      </c>
      <c r="Z39" s="12">
        <v>0</v>
      </c>
      <c r="AA39" s="12">
        <v>0</v>
      </c>
      <c r="AB39" s="12"/>
      <c r="AC39" s="12">
        <v>1337.16</v>
      </c>
      <c r="AD39" s="12">
        <v>3099.34</v>
      </c>
      <c r="AE39" s="12"/>
      <c r="AF39" s="12"/>
      <c r="AG39" s="12"/>
      <c r="AH39" s="44"/>
      <c r="AI39" s="12">
        <v>5259.24</v>
      </c>
      <c r="AJ39" s="73"/>
      <c r="AK39" s="74"/>
      <c r="AL39" s="73"/>
      <c r="AN39" s="52"/>
      <c r="AO39" s="22">
        <f t="shared" si="63"/>
        <v>12364.279999999999</v>
      </c>
      <c r="AP39" s="40">
        <f>AJ38-AO39</f>
        <v>1.4814814803685294E-3</v>
      </c>
      <c r="AQ39" s="11"/>
    </row>
    <row r="40" spans="1:43" ht="33" customHeight="1" x14ac:dyDescent="0.25">
      <c r="A40" s="71" t="s">
        <v>80</v>
      </c>
      <c r="B40" s="77" t="s">
        <v>64</v>
      </c>
      <c r="C40" s="30">
        <f t="shared" ref="C40:Q40" si="82">C41/$AJ$32</f>
        <v>0</v>
      </c>
      <c r="D40" s="30">
        <f t="shared" si="82"/>
        <v>0</v>
      </c>
      <c r="E40" s="30">
        <f t="shared" si="82"/>
        <v>0</v>
      </c>
      <c r="F40" s="30">
        <f t="shared" si="82"/>
        <v>0</v>
      </c>
      <c r="G40" s="30">
        <f t="shared" si="82"/>
        <v>0</v>
      </c>
      <c r="H40" s="30">
        <f t="shared" si="82"/>
        <v>0</v>
      </c>
      <c r="I40" s="30">
        <f t="shared" si="82"/>
        <v>0</v>
      </c>
      <c r="J40" s="30">
        <f t="shared" si="82"/>
        <v>0</v>
      </c>
      <c r="K40" s="30">
        <f t="shared" si="82"/>
        <v>0</v>
      </c>
      <c r="L40" s="30">
        <f t="shared" si="82"/>
        <v>0</v>
      </c>
      <c r="M40" s="30">
        <f t="shared" si="82"/>
        <v>0</v>
      </c>
      <c r="N40" s="35">
        <f t="shared" si="82"/>
        <v>0</v>
      </c>
      <c r="O40" s="35">
        <f t="shared" si="82"/>
        <v>0</v>
      </c>
      <c r="P40" s="35">
        <f t="shared" si="82"/>
        <v>0</v>
      </c>
      <c r="Q40" s="35">
        <f t="shared" si="82"/>
        <v>0</v>
      </c>
      <c r="R40" s="35">
        <v>0</v>
      </c>
      <c r="S40" s="35">
        <f>S41/$AJ$48</f>
        <v>0.24214867803175646</v>
      </c>
      <c r="T40" s="35">
        <f>T41/$AJ$48</f>
        <v>0</v>
      </c>
      <c r="U40" s="35">
        <f>U41/$AJ$48</f>
        <v>1.3441670777832593</v>
      </c>
      <c r="V40" s="35">
        <f>V41/$AJ$48</f>
        <v>0</v>
      </c>
      <c r="W40" s="35">
        <f>W41/$AJ$48</f>
        <v>0</v>
      </c>
      <c r="X40" s="35">
        <f>X41/$AJ$38</f>
        <v>0</v>
      </c>
      <c r="Y40" s="35">
        <f t="shared" ref="Y40:Z40" si="83">Y41/$AJ$38</f>
        <v>0</v>
      </c>
      <c r="Z40" s="35">
        <f t="shared" si="83"/>
        <v>0</v>
      </c>
      <c r="AA40" s="35">
        <f t="shared" ref="AA40" si="84">AA41/$AJ$38</f>
        <v>0</v>
      </c>
      <c r="AB40" s="35">
        <f t="shared" ref="AB40" si="85">AB41/$AJ$38</f>
        <v>0</v>
      </c>
      <c r="AC40" s="35">
        <f t="shared" ref="AC40" si="86">AC41/$AJ$38</f>
        <v>0</v>
      </c>
      <c r="AD40" s="35">
        <f t="shared" ref="AD40" si="87">AD41/$AJ$38</f>
        <v>0</v>
      </c>
      <c r="AE40" s="35">
        <f t="shared" ref="AE40" si="88">AE41/$AJ$38</f>
        <v>0</v>
      </c>
      <c r="AF40" s="35">
        <f t="shared" ref="AF40" si="89">AF41/$AJ$38</f>
        <v>0</v>
      </c>
      <c r="AG40" s="35">
        <f t="shared" ref="AG40" si="90">AG41/$AJ$38</f>
        <v>0</v>
      </c>
      <c r="AH40" s="43">
        <f t="shared" ref="AH40" si="91">AH41/$AJ$38</f>
        <v>0</v>
      </c>
      <c r="AI40" s="35">
        <f t="shared" ref="AI40" si="92">AI41/$AJ$38</f>
        <v>0</v>
      </c>
      <c r="AJ40" s="73">
        <f t="shared" ref="AJ40" si="93">AN40/1.35</f>
        <v>173634.94814814813</v>
      </c>
      <c r="AK40" s="74">
        <v>0.35</v>
      </c>
      <c r="AL40" s="73">
        <f t="shared" ref="AL40" si="94">AJ40*AK40+AJ40</f>
        <v>234407.18</v>
      </c>
      <c r="AN40" s="52">
        <v>234407.18</v>
      </c>
      <c r="AO40" s="10">
        <f t="shared" ref="AO40:AO41" si="95">SUM(C40:AI40)</f>
        <v>1.5863157558150158</v>
      </c>
    </row>
    <row r="41" spans="1:43" ht="33" customHeight="1" x14ac:dyDescent="0.25">
      <c r="A41" s="71"/>
      <c r="B41" s="77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44">
        <v>0</v>
      </c>
      <c r="AI41" s="12">
        <v>0</v>
      </c>
      <c r="AJ41" s="73"/>
      <c r="AK41" s="74"/>
      <c r="AL41" s="73"/>
      <c r="AN41" s="52"/>
      <c r="AO41" s="22">
        <f t="shared" si="95"/>
        <v>173634.95</v>
      </c>
      <c r="AP41" s="40">
        <f>AJ40-AO41</f>
        <v>-1.8518518772907555E-3</v>
      </c>
    </row>
    <row r="42" spans="1:43" ht="33" customHeight="1" x14ac:dyDescent="0.25">
      <c r="A42" s="71" t="s">
        <v>81</v>
      </c>
      <c r="B42" s="77" t="s">
        <v>85</v>
      </c>
      <c r="C42" s="30">
        <f t="shared" ref="C42" si="96">C43/$AJ$32</f>
        <v>0</v>
      </c>
      <c r="D42" s="30">
        <f t="shared" ref="D42" si="97">D43/$AJ$32</f>
        <v>0</v>
      </c>
      <c r="E42" s="30">
        <f t="shared" ref="E42" si="98">E43/$AJ$32</f>
        <v>0</v>
      </c>
      <c r="F42" s="30">
        <f t="shared" ref="F42" si="99">F43/$AJ$32</f>
        <v>0</v>
      </c>
      <c r="G42" s="30">
        <f t="shared" ref="G42" si="100">G43/$AJ$32</f>
        <v>0</v>
      </c>
      <c r="H42" s="30">
        <f t="shared" ref="H42" si="101">H43/$AJ$32</f>
        <v>0</v>
      </c>
      <c r="I42" s="30">
        <f t="shared" ref="I42" si="102">I43/$AJ$32</f>
        <v>0</v>
      </c>
      <c r="J42" s="30">
        <f t="shared" ref="J42" si="103">J43/$AJ$32</f>
        <v>0</v>
      </c>
      <c r="K42" s="30">
        <f t="shared" ref="K42" si="104">K43/$AJ$32</f>
        <v>0</v>
      </c>
      <c r="L42" s="30">
        <f t="shared" ref="L42" si="105">L43/$AJ$32</f>
        <v>0</v>
      </c>
      <c r="M42" s="30">
        <f t="shared" ref="M42" si="106">M43/$AJ$32</f>
        <v>0</v>
      </c>
      <c r="N42" s="35">
        <f t="shared" ref="N42" si="107">N43/$AJ$32</f>
        <v>0</v>
      </c>
      <c r="O42" s="35">
        <f t="shared" ref="O42" si="108">O43/$AJ$32</f>
        <v>0</v>
      </c>
      <c r="P42" s="35">
        <f t="shared" ref="P42" si="109">P43/$AJ$32</f>
        <v>0</v>
      </c>
      <c r="Q42" s="35">
        <f t="shared" ref="Q42" si="110">Q43/$AJ$32</f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f t="shared" ref="X42" si="111">X43/$AJ$38</f>
        <v>0</v>
      </c>
      <c r="Y42" s="35">
        <f t="shared" ref="Y42" si="112">Y43/$AJ$38</f>
        <v>0</v>
      </c>
      <c r="Z42" s="35">
        <f t="shared" ref="Z42" si="113">Z43/$AJ$38</f>
        <v>0</v>
      </c>
      <c r="AA42" s="35">
        <f t="shared" ref="AA42" si="114">AA43/$AJ$38</f>
        <v>0.92975075156753828</v>
      </c>
      <c r="AB42" s="35">
        <f t="shared" ref="AB42" si="115">AB43/$AJ$38</f>
        <v>0</v>
      </c>
      <c r="AC42" s="35">
        <f t="shared" ref="AC42" si="116">AC43/$AJ$38</f>
        <v>0</v>
      </c>
      <c r="AD42" s="35">
        <f t="shared" ref="AD42" si="117">AD43/$AJ$38</f>
        <v>0</v>
      </c>
      <c r="AE42" s="35">
        <f t="shared" ref="AE42" si="118">AE43/$AJ$38</f>
        <v>0</v>
      </c>
      <c r="AF42" s="35">
        <f t="shared" ref="AF42" si="119">AF43/$AJ$38</f>
        <v>0</v>
      </c>
      <c r="AG42" s="35">
        <f t="shared" ref="AG42" si="120">AG43/$AJ$38</f>
        <v>0</v>
      </c>
      <c r="AH42" s="43">
        <f t="shared" ref="AH42" si="121">AH43/$AJ$38</f>
        <v>0</v>
      </c>
      <c r="AI42" s="35">
        <f t="shared" ref="AI42" si="122">AI43/$AJ$38</f>
        <v>0</v>
      </c>
      <c r="AJ42" s="73">
        <v>11495.7</v>
      </c>
      <c r="AK42" s="74">
        <v>0.35</v>
      </c>
      <c r="AL42" s="73">
        <f t="shared" ref="AL42" si="123">AJ42*AK42+AJ42</f>
        <v>15519.195</v>
      </c>
      <c r="AN42" s="52">
        <f t="shared" ref="AN42" si="124">AL42</f>
        <v>15519.195</v>
      </c>
      <c r="AO42" s="10">
        <f t="shared" ref="AO42:AO49" si="125">SUM(C42:AI42)</f>
        <v>0.92975075156753828</v>
      </c>
    </row>
    <row r="43" spans="1:43" ht="33" customHeight="1" x14ac:dyDescent="0.25">
      <c r="A43" s="71"/>
      <c r="B43" s="77"/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24">
        <v>0</v>
      </c>
      <c r="J43" s="12">
        <v>0</v>
      </c>
      <c r="K43" s="24">
        <v>0</v>
      </c>
      <c r="L43" s="12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12">
        <v>0</v>
      </c>
      <c r="Y43" s="12">
        <v>0</v>
      </c>
      <c r="Z43" s="12">
        <v>0</v>
      </c>
      <c r="AA43" s="12">
        <v>11495.7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44">
        <v>0</v>
      </c>
      <c r="AI43" s="12">
        <v>0</v>
      </c>
      <c r="AJ43" s="73"/>
      <c r="AK43" s="74"/>
      <c r="AL43" s="73"/>
      <c r="AN43" s="52"/>
      <c r="AO43" s="22">
        <f t="shared" si="125"/>
        <v>11495.7</v>
      </c>
      <c r="AP43" s="40">
        <f t="shared" ref="AP43" si="126">AJ42-AO43</f>
        <v>0</v>
      </c>
    </row>
    <row r="44" spans="1:43" ht="33" customHeight="1" x14ac:dyDescent="0.25">
      <c r="A44" s="71" t="s">
        <v>82</v>
      </c>
      <c r="B44" s="77" t="s">
        <v>38</v>
      </c>
      <c r="C44" s="30">
        <f t="shared" ref="C44" si="127">C45/$AJ$32</f>
        <v>0</v>
      </c>
      <c r="D44" s="30">
        <f t="shared" ref="D44" si="128">D45/$AJ$32</f>
        <v>0</v>
      </c>
      <c r="E44" s="30">
        <f t="shared" ref="E44" si="129">E45/$AJ$32</f>
        <v>0</v>
      </c>
      <c r="F44" s="30">
        <f t="shared" ref="F44" si="130">F45/$AJ$32</f>
        <v>0</v>
      </c>
      <c r="G44" s="30">
        <f t="shared" ref="G44" si="131">G45/$AJ$32</f>
        <v>0</v>
      </c>
      <c r="H44" s="30">
        <f t="shared" ref="H44" si="132">H45/$AJ$32</f>
        <v>0</v>
      </c>
      <c r="I44" s="30">
        <f t="shared" ref="I44" si="133">I45/$AJ$32</f>
        <v>0</v>
      </c>
      <c r="J44" s="30">
        <f t="shared" ref="J44" si="134">J45/$AJ$32</f>
        <v>0</v>
      </c>
      <c r="K44" s="30">
        <f t="shared" ref="K44" si="135">K45/$AJ$32</f>
        <v>0</v>
      </c>
      <c r="L44" s="30">
        <f t="shared" ref="L44" si="136">L45/$AJ$32</f>
        <v>0</v>
      </c>
      <c r="M44" s="30">
        <f t="shared" ref="M44" si="137">M45/$AJ$32</f>
        <v>0</v>
      </c>
      <c r="N44" s="35">
        <f t="shared" ref="N44" si="138">N45/$AJ$32</f>
        <v>0</v>
      </c>
      <c r="O44" s="35">
        <f t="shared" ref="O44" si="139">O45/$AJ$32</f>
        <v>0</v>
      </c>
      <c r="P44" s="35">
        <f t="shared" ref="P44" si="140">P45/$AJ$32</f>
        <v>0</v>
      </c>
      <c r="Q44" s="35">
        <f t="shared" ref="Q44" si="141">Q45/$AJ$32</f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f t="shared" ref="X44" si="142">X45/$AJ$38</f>
        <v>0</v>
      </c>
      <c r="Y44" s="35">
        <f t="shared" ref="Y44" si="143">Y45/$AJ$38</f>
        <v>0</v>
      </c>
      <c r="Z44" s="35">
        <f t="shared" ref="Z44" si="144">Z45/$AJ$38</f>
        <v>0</v>
      </c>
      <c r="AA44" s="35">
        <f t="shared" ref="AA44" si="145">AA45/$AJ$38</f>
        <v>6.2775422992634713</v>
      </c>
      <c r="AB44" s="35">
        <f t="shared" ref="AB44" si="146">AB45/$AJ$38</f>
        <v>0</v>
      </c>
      <c r="AC44" s="35">
        <f t="shared" ref="AC44" si="147">AC45/$AJ$38</f>
        <v>0</v>
      </c>
      <c r="AD44" s="35">
        <f t="shared" ref="AD44" si="148">AD45/$AJ$38</f>
        <v>0</v>
      </c>
      <c r="AE44" s="35">
        <f t="shared" ref="AE44" si="149">AE45/$AJ$38</f>
        <v>0</v>
      </c>
      <c r="AF44" s="35">
        <f t="shared" ref="AF44" si="150">AF45/$AJ$38</f>
        <v>0</v>
      </c>
      <c r="AG44" s="35">
        <f t="shared" ref="AG44" si="151">AG45/$AJ$38</f>
        <v>0</v>
      </c>
      <c r="AH44" s="43">
        <f t="shared" ref="AH44" si="152">AH45/$AJ$38</f>
        <v>1.5224426933496611</v>
      </c>
      <c r="AI44" s="35">
        <f t="shared" ref="AI44" si="153">AI45/$AJ$38</f>
        <v>0.1692900637319687</v>
      </c>
      <c r="AJ44" s="73">
        <v>98534.36</v>
      </c>
      <c r="AK44" s="74">
        <v>0.35</v>
      </c>
      <c r="AL44" s="73">
        <f t="shared" ref="AL44" si="154">AJ44*AK44+AJ44</f>
        <v>133021.386</v>
      </c>
      <c r="AN44" s="52">
        <f t="shared" ref="AN44" si="155">AL44</f>
        <v>133021.386</v>
      </c>
      <c r="AO44" s="10">
        <f t="shared" si="125"/>
        <v>7.9692750563451007</v>
      </c>
    </row>
    <row r="45" spans="1:43" ht="33" customHeight="1" x14ac:dyDescent="0.25">
      <c r="A45" s="71"/>
      <c r="B45" s="77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24">
        <v>0</v>
      </c>
      <c r="J45" s="12">
        <v>0</v>
      </c>
      <c r="K45" s="24">
        <v>0</v>
      </c>
      <c r="L45" s="12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12">
        <v>0</v>
      </c>
      <c r="Y45" s="12">
        <v>0</v>
      </c>
      <c r="Z45" s="12">
        <v>0</v>
      </c>
      <c r="AA45" s="12">
        <v>77617.3</v>
      </c>
      <c r="AB45" s="12"/>
      <c r="AC45" s="12"/>
      <c r="AD45" s="12"/>
      <c r="AE45" s="12">
        <v>0</v>
      </c>
      <c r="AF45" s="12"/>
      <c r="AG45" s="12"/>
      <c r="AH45" s="44">
        <v>18823.91</v>
      </c>
      <c r="AI45" s="12">
        <v>2093.15</v>
      </c>
      <c r="AJ45" s="73"/>
      <c r="AK45" s="74"/>
      <c r="AL45" s="73"/>
      <c r="AN45" s="52"/>
      <c r="AO45" s="22">
        <f t="shared" si="125"/>
        <v>98534.36</v>
      </c>
      <c r="AP45" s="40">
        <f t="shared" ref="AP45" si="156">AJ44-AO45</f>
        <v>0</v>
      </c>
      <c r="AQ45" s="11"/>
    </row>
    <row r="46" spans="1:43" ht="33" customHeight="1" x14ac:dyDescent="0.25">
      <c r="A46" s="71" t="s">
        <v>83</v>
      </c>
      <c r="B46" s="77" t="s">
        <v>86</v>
      </c>
      <c r="C46" s="30">
        <f t="shared" ref="C46" si="157">C47/$AJ$32</f>
        <v>0</v>
      </c>
      <c r="D46" s="30">
        <f t="shared" ref="D46" si="158">D47/$AJ$32</f>
        <v>0</v>
      </c>
      <c r="E46" s="30">
        <f t="shared" ref="E46" si="159">E47/$AJ$32</f>
        <v>0</v>
      </c>
      <c r="F46" s="30">
        <f t="shared" ref="F46" si="160">F47/$AJ$32</f>
        <v>0</v>
      </c>
      <c r="G46" s="30">
        <f t="shared" ref="G46" si="161">G47/$AJ$32</f>
        <v>0</v>
      </c>
      <c r="H46" s="30">
        <f t="shared" ref="H46" si="162">H47/$AJ$32</f>
        <v>0</v>
      </c>
      <c r="I46" s="30">
        <f t="shared" ref="I46" si="163">I47/$AJ$32</f>
        <v>0</v>
      </c>
      <c r="J46" s="30">
        <f t="shared" ref="J46" si="164">J47/$AJ$32</f>
        <v>0</v>
      </c>
      <c r="K46" s="30">
        <f t="shared" ref="K46" si="165">K47/$AJ$32</f>
        <v>0</v>
      </c>
      <c r="L46" s="30">
        <f t="shared" ref="L46" si="166">L47/$AJ$32</f>
        <v>0</v>
      </c>
      <c r="M46" s="30">
        <f t="shared" ref="M46" si="167">M47/$AJ$32</f>
        <v>0</v>
      </c>
      <c r="N46" s="35">
        <f t="shared" ref="N46" si="168">N47/$AJ$32</f>
        <v>0</v>
      </c>
      <c r="O46" s="35">
        <f t="shared" ref="O46" si="169">O47/$AJ$32</f>
        <v>0</v>
      </c>
      <c r="P46" s="35">
        <f t="shared" ref="P46" si="170">P47/$AJ$32</f>
        <v>0</v>
      </c>
      <c r="Q46" s="35">
        <f t="shared" ref="Q46" si="171">Q47/$AJ$32</f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f t="shared" ref="X46" si="172">X47/$AJ$38</f>
        <v>0</v>
      </c>
      <c r="Y46" s="35">
        <f t="shared" ref="Y46" si="173">Y47/$AJ$38</f>
        <v>0</v>
      </c>
      <c r="Z46" s="35">
        <f t="shared" ref="Z46" si="174">Z47/$AJ$38</f>
        <v>0</v>
      </c>
      <c r="AA46" s="35">
        <f t="shared" ref="AA46" si="175">AA47/$AJ$38</f>
        <v>0</v>
      </c>
      <c r="AB46" s="35">
        <f t="shared" ref="AB46" si="176">AB47/$AJ$38</f>
        <v>0</v>
      </c>
      <c r="AC46" s="35">
        <f t="shared" ref="AC46" si="177">AC47/$AJ$38</f>
        <v>0</v>
      </c>
      <c r="AD46" s="35">
        <f t="shared" ref="AD46" si="178">AD47/$AJ$38</f>
        <v>0.75212781381015104</v>
      </c>
      <c r="AE46" s="35">
        <f t="shared" ref="AE46" si="179">AE47/$AJ$38</f>
        <v>0</v>
      </c>
      <c r="AF46" s="35">
        <f t="shared" ref="AF46" si="180">AF47/$AJ$38</f>
        <v>0</v>
      </c>
      <c r="AG46" s="35">
        <f t="shared" ref="AG46" si="181">AG47/$AJ$38</f>
        <v>0</v>
      </c>
      <c r="AH46" s="43">
        <f t="shared" ref="AH46" si="182">AH47/$AJ$38</f>
        <v>0.37606390690507552</v>
      </c>
      <c r="AI46" s="35">
        <f t="shared" ref="AI46" si="183">AI47/$AJ$38</f>
        <v>0</v>
      </c>
      <c r="AJ46" s="73">
        <v>13949.28</v>
      </c>
      <c r="AK46" s="74">
        <v>0.35</v>
      </c>
      <c r="AL46" s="73">
        <f t="shared" ref="AL46" si="184">AJ46*AK46+AJ46</f>
        <v>18831.527999999998</v>
      </c>
      <c r="AN46" s="52">
        <f t="shared" ref="AN46" si="185">AL46</f>
        <v>18831.527999999998</v>
      </c>
      <c r="AO46" s="10">
        <f t="shared" si="125"/>
        <v>1.1281917207152266</v>
      </c>
    </row>
    <row r="47" spans="1:43" ht="39.75" customHeight="1" x14ac:dyDescent="0.25">
      <c r="A47" s="71"/>
      <c r="B47" s="77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24">
        <v>0</v>
      </c>
      <c r="J47" s="12">
        <v>0</v>
      </c>
      <c r="K47" s="24">
        <v>0</v>
      </c>
      <c r="L47" s="12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9299.52</v>
      </c>
      <c r="AE47" s="12"/>
      <c r="AF47" s="12"/>
      <c r="AG47" s="12"/>
      <c r="AH47" s="44">
        <v>4649.76</v>
      </c>
      <c r="AI47" s="12"/>
      <c r="AJ47" s="73"/>
      <c r="AK47" s="74"/>
      <c r="AL47" s="73"/>
      <c r="AN47" s="52"/>
      <c r="AO47" s="22">
        <f t="shared" si="125"/>
        <v>13949.28</v>
      </c>
      <c r="AP47" s="40">
        <f t="shared" ref="AP47" si="186">AJ46-AO47</f>
        <v>0</v>
      </c>
      <c r="AQ47" s="11"/>
    </row>
    <row r="48" spans="1:43" ht="33" customHeight="1" x14ac:dyDescent="0.25">
      <c r="A48" s="71" t="s">
        <v>84</v>
      </c>
      <c r="B48" s="77" t="s">
        <v>87</v>
      </c>
      <c r="C48" s="30">
        <f t="shared" ref="C48" si="187">C49/$AJ$32</f>
        <v>0</v>
      </c>
      <c r="D48" s="30">
        <f t="shared" ref="D48" si="188">D49/$AJ$32</f>
        <v>0</v>
      </c>
      <c r="E48" s="30">
        <f t="shared" ref="E48" si="189">E49/$AJ$32</f>
        <v>0</v>
      </c>
      <c r="F48" s="30">
        <f t="shared" ref="F48" si="190">F49/$AJ$32</f>
        <v>0</v>
      </c>
      <c r="G48" s="30">
        <f t="shared" ref="G48" si="191">G49/$AJ$32</f>
        <v>0</v>
      </c>
      <c r="H48" s="30">
        <f t="shared" ref="H48" si="192">H49/$AJ$32</f>
        <v>0</v>
      </c>
      <c r="I48" s="30">
        <f t="shared" ref="I48" si="193">I49/$AJ$32</f>
        <v>0</v>
      </c>
      <c r="J48" s="30">
        <f t="shared" ref="J48" si="194">J49/$AJ$32</f>
        <v>0</v>
      </c>
      <c r="K48" s="30">
        <f t="shared" ref="K48" si="195">K49/$AJ$32</f>
        <v>0</v>
      </c>
      <c r="L48" s="30">
        <f t="shared" ref="L48" si="196">L49/$AJ$32</f>
        <v>0</v>
      </c>
      <c r="M48" s="30">
        <f t="shared" ref="M48" si="197">M49/$AJ$32</f>
        <v>0</v>
      </c>
      <c r="N48" s="35">
        <f t="shared" ref="N48" si="198">N49/$AJ$32</f>
        <v>0</v>
      </c>
      <c r="O48" s="35">
        <f t="shared" ref="O48" si="199">O49/$AJ$32</f>
        <v>0</v>
      </c>
      <c r="P48" s="35">
        <f t="shared" ref="P48" si="200">P49/$AJ$32</f>
        <v>0</v>
      </c>
      <c r="Q48" s="35">
        <f t="shared" ref="Q48" si="201">Q49/$AJ$32</f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f t="shared" ref="X48" si="202">X49/$AJ$38</f>
        <v>0</v>
      </c>
      <c r="Y48" s="35">
        <f t="shared" ref="Y48" si="203">Y49/$AJ$38</f>
        <v>0</v>
      </c>
      <c r="Z48" s="35">
        <f t="shared" ref="Z48" si="204">Z49/$AJ$38</f>
        <v>0</v>
      </c>
      <c r="AA48" s="35">
        <f t="shared" ref="AA48" si="205">AA49/$AJ$38</f>
        <v>5.5329741645288886</v>
      </c>
      <c r="AB48" s="35">
        <f t="shared" ref="AB48" si="206">AB49/$AJ$38</f>
        <v>0</v>
      </c>
      <c r="AC48" s="35">
        <f t="shared" ref="AC48" si="207">AC49/$AJ$38</f>
        <v>0</v>
      </c>
      <c r="AD48" s="35">
        <f t="shared" ref="AD48" si="208">AD49/$AJ$38</f>
        <v>0</v>
      </c>
      <c r="AE48" s="35">
        <f t="shared" ref="AE48" si="209">AE49/$AJ$38</f>
        <v>0</v>
      </c>
      <c r="AF48" s="35">
        <f t="shared" ref="AF48" si="210">AF49/$AJ$38</f>
        <v>3.3197844987173335</v>
      </c>
      <c r="AG48" s="35">
        <f t="shared" ref="AG48" si="211">AG49/$AJ$38</f>
        <v>0</v>
      </c>
      <c r="AH48" s="43">
        <f t="shared" ref="AH48" si="212">AH49/$AJ$38</f>
        <v>0</v>
      </c>
      <c r="AI48" s="35">
        <f t="shared" ref="AI48" si="213">AI49/$AJ$38</f>
        <v>0</v>
      </c>
      <c r="AJ48" s="73">
        <v>109458</v>
      </c>
      <c r="AK48" s="74">
        <v>0.35</v>
      </c>
      <c r="AL48" s="73">
        <f t="shared" ref="AL48" si="214">AJ48*AK48+AJ48</f>
        <v>147768.29999999999</v>
      </c>
      <c r="AN48" s="52">
        <f t="shared" ref="AN48" si="215">AL48</f>
        <v>147768.29999999999</v>
      </c>
      <c r="AO48" s="10">
        <f t="shared" si="125"/>
        <v>8.8527586632462221</v>
      </c>
    </row>
    <row r="49" spans="1:43" ht="33" customHeight="1" x14ac:dyDescent="0.25">
      <c r="A49" s="71"/>
      <c r="B49" s="77"/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24">
        <v>0</v>
      </c>
      <c r="J49" s="12">
        <v>0</v>
      </c>
      <c r="K49" s="24">
        <v>0</v>
      </c>
      <c r="L49" s="12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12">
        <v>0</v>
      </c>
      <c r="Y49" s="12">
        <v>0</v>
      </c>
      <c r="Z49" s="12">
        <v>0</v>
      </c>
      <c r="AA49" s="12">
        <v>68411.25</v>
      </c>
      <c r="AB49" s="12"/>
      <c r="AC49" s="12"/>
      <c r="AD49" s="12"/>
      <c r="AE49" s="12"/>
      <c r="AF49" s="12">
        <v>41046.75</v>
      </c>
      <c r="AG49" s="12"/>
      <c r="AH49" s="44"/>
      <c r="AI49" s="12"/>
      <c r="AJ49" s="73"/>
      <c r="AK49" s="74"/>
      <c r="AL49" s="73"/>
      <c r="AN49" s="52"/>
      <c r="AO49" s="22">
        <f t="shared" si="125"/>
        <v>109458</v>
      </c>
      <c r="AP49" s="40">
        <f t="shared" ref="AP49" si="216">AJ48-AO49</f>
        <v>0</v>
      </c>
      <c r="AQ49" s="11"/>
    </row>
    <row r="50" spans="1:43" ht="51" customHeight="1" x14ac:dyDescent="0.25">
      <c r="A50" s="78" t="s">
        <v>21</v>
      </c>
      <c r="B50" s="79"/>
      <c r="C50" s="13">
        <f>C13+C15+C17+C19+C21+C23+C25+C27+C29+C31+C33+C35+C37+C39+C49+C41+C43+C45+C47</f>
        <v>9559.27</v>
      </c>
      <c r="D50" s="13">
        <f t="shared" ref="D50:X50" si="217">D13+D15+D17+D19+D21+D23+D25+D27+D29+D31+D33+D35+D37+D39+D49+D41+D43+D45+D47</f>
        <v>6011.67</v>
      </c>
      <c r="E50" s="13">
        <f t="shared" si="217"/>
        <v>394896.25</v>
      </c>
      <c r="F50" s="13">
        <f t="shared" si="217"/>
        <v>797983.92999999993</v>
      </c>
      <c r="G50" s="13">
        <f t="shared" si="217"/>
        <v>859702.15</v>
      </c>
      <c r="H50" s="13">
        <f t="shared" si="217"/>
        <v>966788.34</v>
      </c>
      <c r="I50" s="13">
        <f t="shared" si="217"/>
        <v>1153241.79</v>
      </c>
      <c r="J50" s="13">
        <f t="shared" si="217"/>
        <v>951466.7300000001</v>
      </c>
      <c r="K50" s="13">
        <f t="shared" si="217"/>
        <v>865675.75</v>
      </c>
      <c r="L50" s="13">
        <f t="shared" si="217"/>
        <v>647134.31999999995</v>
      </c>
      <c r="M50" s="13">
        <f t="shared" si="217"/>
        <v>585016.48</v>
      </c>
      <c r="N50" s="13">
        <f t="shared" si="217"/>
        <v>483680.95999999996</v>
      </c>
      <c r="O50" s="13">
        <f t="shared" si="217"/>
        <v>306745.73000000004</v>
      </c>
      <c r="P50" s="13">
        <f t="shared" si="217"/>
        <v>216783.23</v>
      </c>
      <c r="Q50" s="13">
        <f t="shared" si="217"/>
        <v>746584.91999999993</v>
      </c>
      <c r="R50" s="13">
        <f t="shared" si="217"/>
        <v>1379192.1700000002</v>
      </c>
      <c r="S50" s="13">
        <f t="shared" si="217"/>
        <v>633701.91</v>
      </c>
      <c r="T50" s="13">
        <f t="shared" si="217"/>
        <v>769959.99999999977</v>
      </c>
      <c r="U50" s="13">
        <f t="shared" si="217"/>
        <v>1238304.3299999998</v>
      </c>
      <c r="V50" s="13">
        <f t="shared" si="217"/>
        <v>453832.4</v>
      </c>
      <c r="W50" s="13">
        <f t="shared" si="217"/>
        <v>453832.4</v>
      </c>
      <c r="X50" s="13">
        <f t="shared" si="217"/>
        <v>697804.3</v>
      </c>
      <c r="Y50" s="13">
        <f>Y13+Y15+Y17+Y19+Y21+Y23+Y25+Y27+Y29+Y31+Y33+Y35+Y37+Y39+Y49+Y41+Y43+Y45+Y47</f>
        <v>843951.84000000008</v>
      </c>
      <c r="Z50" s="13">
        <f>Z13+Z15+Z17+Z19+Z21+Z23+Z25+Z27+Z29+Z31+Z33+Z35+Z37+Z39+Z49+Z41+Z43+Z45+Z47</f>
        <v>682270.65</v>
      </c>
      <c r="AA50" s="13">
        <f t="shared" ref="AA50:AI50" si="218">AA13+AA15+AA17+AA19+AA21+AA23+AA25+AA27+AA29+AA31+AA33+AA35+AA37+AA39+AA49+AA41+AA43+AA45+AA47</f>
        <v>1584909.35</v>
      </c>
      <c r="AB50" s="13">
        <f t="shared" si="218"/>
        <v>606892.01</v>
      </c>
      <c r="AC50" s="13">
        <f t="shared" si="218"/>
        <v>592383.69999999995</v>
      </c>
      <c r="AD50" s="13">
        <f t="shared" si="218"/>
        <v>718264.16999999993</v>
      </c>
      <c r="AE50" s="13">
        <f t="shared" si="218"/>
        <v>181657.86000000002</v>
      </c>
      <c r="AF50" s="13">
        <f t="shared" si="218"/>
        <v>315244.95</v>
      </c>
      <c r="AG50" s="13">
        <f t="shared" si="218"/>
        <v>694948.02</v>
      </c>
      <c r="AH50" s="48">
        <f t="shared" si="218"/>
        <v>621317.00000000012</v>
      </c>
      <c r="AI50" s="13">
        <f t="shared" si="218"/>
        <v>2923998.0100000002</v>
      </c>
      <c r="AJ50" s="14">
        <f>SUM(AJ12:AJ49)</f>
        <v>24383736.541851852</v>
      </c>
      <c r="AK50" s="15">
        <v>0.35</v>
      </c>
      <c r="AL50" s="14">
        <f>SUM(AL12:AL49)</f>
        <v>32918044.331500009</v>
      </c>
    </row>
    <row r="51" spans="1:43" ht="21" customHeight="1" x14ac:dyDescent="0.3">
      <c r="A51" s="78" t="s">
        <v>15</v>
      </c>
      <c r="B51" s="79"/>
      <c r="C51" s="16">
        <v>0.35</v>
      </c>
      <c r="D51" s="16">
        <v>0.35</v>
      </c>
      <c r="E51" s="16">
        <v>0.35</v>
      </c>
      <c r="F51" s="16">
        <v>0.35</v>
      </c>
      <c r="G51" s="16">
        <v>0.35</v>
      </c>
      <c r="H51" s="16">
        <v>0.35</v>
      </c>
      <c r="I51" s="26">
        <v>0.35</v>
      </c>
      <c r="J51" s="16">
        <v>0.35</v>
      </c>
      <c r="K51" s="26">
        <v>0.35</v>
      </c>
      <c r="L51" s="16">
        <v>0.35</v>
      </c>
      <c r="M51" s="26">
        <v>0.35</v>
      </c>
      <c r="N51" s="26">
        <v>0.35</v>
      </c>
      <c r="O51" s="26">
        <v>0.35</v>
      </c>
      <c r="P51" s="26">
        <v>0.35</v>
      </c>
      <c r="Q51" s="26">
        <v>0.35</v>
      </c>
      <c r="R51" s="26">
        <v>0.35</v>
      </c>
      <c r="S51" s="16">
        <v>0.35</v>
      </c>
      <c r="T51" s="16">
        <v>0.35</v>
      </c>
      <c r="U51" s="16">
        <v>0.35</v>
      </c>
      <c r="V51" s="16">
        <v>0.35</v>
      </c>
      <c r="W51" s="16">
        <v>0.35</v>
      </c>
      <c r="X51" s="16">
        <v>0.35</v>
      </c>
      <c r="Y51" s="16">
        <v>0.35</v>
      </c>
      <c r="Z51" s="16">
        <v>0.35</v>
      </c>
      <c r="AA51" s="16">
        <v>0.35</v>
      </c>
      <c r="AB51" s="16">
        <v>0.35</v>
      </c>
      <c r="AC51" s="16">
        <v>0.35</v>
      </c>
      <c r="AD51" s="16">
        <v>0.35</v>
      </c>
      <c r="AE51" s="16">
        <v>0.35</v>
      </c>
      <c r="AF51" s="16">
        <v>0.35</v>
      </c>
      <c r="AG51" s="16">
        <v>0.35</v>
      </c>
      <c r="AH51" s="49">
        <v>0.35</v>
      </c>
      <c r="AI51" s="16">
        <v>0.35</v>
      </c>
      <c r="AJ51" s="21"/>
      <c r="AK51" s="21"/>
      <c r="AL51" s="21"/>
      <c r="AN51" s="9">
        <f>SUM(C50:AI50)</f>
        <v>24383736.59</v>
      </c>
      <c r="AO51" s="11"/>
    </row>
    <row r="52" spans="1:43" ht="30" customHeight="1" x14ac:dyDescent="0.3">
      <c r="A52" s="78" t="s">
        <v>22</v>
      </c>
      <c r="B52" s="79"/>
      <c r="C52" s="17">
        <f>ROUND(C50*C51+C50,2)</f>
        <v>12905.01</v>
      </c>
      <c r="D52" s="17">
        <f>(D50*D51)+D50</f>
        <v>8115.7545</v>
      </c>
      <c r="E52" s="17">
        <f t="shared" ref="E52:Y52" si="219">ROUND(E50*E51+E50,3)</f>
        <v>533109.93799999997</v>
      </c>
      <c r="F52" s="17">
        <f t="shared" si="219"/>
        <v>1077278.3060000001</v>
      </c>
      <c r="G52" s="17">
        <f t="shared" si="219"/>
        <v>1160597.9029999999</v>
      </c>
      <c r="H52" s="17">
        <v>1305164.2590000001</v>
      </c>
      <c r="I52" s="27">
        <f t="shared" si="219"/>
        <v>1556876.4169999999</v>
      </c>
      <c r="J52" s="17">
        <f t="shared" si="219"/>
        <v>1284480.0859999999</v>
      </c>
      <c r="K52" s="27">
        <f t="shared" si="219"/>
        <v>1168662.263</v>
      </c>
      <c r="L52" s="17">
        <f t="shared" si="219"/>
        <v>873631.33200000005</v>
      </c>
      <c r="M52" s="27">
        <f>ROUND(M50*M51+M50,3)</f>
        <v>789772.24800000002</v>
      </c>
      <c r="N52" s="27">
        <v>652969.30000000005</v>
      </c>
      <c r="O52" s="27">
        <f t="shared" si="219"/>
        <v>414106.73599999998</v>
      </c>
      <c r="P52" s="27">
        <f t="shared" si="219"/>
        <v>292657.36099999998</v>
      </c>
      <c r="Q52" s="27">
        <f t="shared" si="219"/>
        <v>1007889.642</v>
      </c>
      <c r="R52" s="27">
        <v>1861909.43</v>
      </c>
      <c r="S52" s="17">
        <f t="shared" si="219"/>
        <v>855497.57900000003</v>
      </c>
      <c r="T52" s="17">
        <f t="shared" si="219"/>
        <v>1039446</v>
      </c>
      <c r="U52" s="17">
        <f t="shared" si="219"/>
        <v>1671710.8459999999</v>
      </c>
      <c r="V52" s="17">
        <f t="shared" si="219"/>
        <v>612673.74</v>
      </c>
      <c r="W52" s="17">
        <f t="shared" ref="W52" si="220">ROUND(W50*W51+W50,3)</f>
        <v>612673.74</v>
      </c>
      <c r="X52" s="17">
        <f t="shared" si="219"/>
        <v>942035.80500000005</v>
      </c>
      <c r="Y52" s="17">
        <f t="shared" si="219"/>
        <v>1139334.9839999999</v>
      </c>
      <c r="Z52" s="17">
        <f t="shared" ref="Z52:AI52" si="221">ROUND(Z50*Z51+Z50,3)-0.01</f>
        <v>921065.36800000002</v>
      </c>
      <c r="AA52" s="17">
        <f t="shared" ref="AA52:AF52" si="222">ROUND(AA50*AA51+AA50,3)</f>
        <v>2139627.6230000001</v>
      </c>
      <c r="AB52" s="17">
        <f t="shared" si="222"/>
        <v>819304.21400000004</v>
      </c>
      <c r="AC52" s="17">
        <f t="shared" si="222"/>
        <v>799717.995</v>
      </c>
      <c r="AD52" s="17">
        <f t="shared" si="222"/>
        <v>969656.63</v>
      </c>
      <c r="AE52" s="17">
        <f t="shared" si="222"/>
        <v>245238.111</v>
      </c>
      <c r="AF52" s="17">
        <f t="shared" si="222"/>
        <v>425580.68300000002</v>
      </c>
      <c r="AG52" s="17">
        <f>ROUND(AG50*AG51+AG50,3)</f>
        <v>938179.82700000005</v>
      </c>
      <c r="AH52" s="50">
        <f>ROUND(AH50*AH51+AH50,3)</f>
        <v>838777.95</v>
      </c>
      <c r="AI52" s="17">
        <f t="shared" si="221"/>
        <v>3947397.304</v>
      </c>
      <c r="AJ52" s="21"/>
      <c r="AK52" s="21"/>
      <c r="AL52" s="21"/>
      <c r="AN52" s="9">
        <f>SUM(C52:AI52)</f>
        <v>32918044.384500001</v>
      </c>
    </row>
    <row r="53" spans="1:43" ht="18.75" x14ac:dyDescent="0.25">
      <c r="A53" s="81" t="s">
        <v>56</v>
      </c>
      <c r="B53" s="82"/>
      <c r="C53" s="33">
        <v>2.7689999999999999E-2</v>
      </c>
      <c r="D53" s="33">
        <v>2.7689999999999999E-2</v>
      </c>
      <c r="E53" s="33">
        <v>2.7689999999999999E-2</v>
      </c>
      <c r="F53" s="33">
        <v>2.7689999999999999E-2</v>
      </c>
      <c r="G53" s="33">
        <v>2.7689999999999999E-2</v>
      </c>
      <c r="H53" s="33">
        <v>2.7689999999999999E-2</v>
      </c>
      <c r="I53" s="33">
        <v>2.7689999999999999E-2</v>
      </c>
      <c r="J53" s="33">
        <v>2.7689999999999999E-2</v>
      </c>
      <c r="K53" s="33">
        <v>2.7689999999999999E-2</v>
      </c>
      <c r="L53" s="33">
        <v>2.7689999999999999E-2</v>
      </c>
      <c r="M53" s="34">
        <v>2.7689999999999999E-2</v>
      </c>
      <c r="N53" s="34">
        <v>2.7689999999999999E-2</v>
      </c>
      <c r="O53" s="34">
        <v>2.7689999999999999E-2</v>
      </c>
      <c r="P53" s="34">
        <v>2.7689999999999999E-2</v>
      </c>
      <c r="Q53" s="34">
        <v>2.7689999999999999E-2</v>
      </c>
      <c r="R53" s="34">
        <v>2.7689999999999999E-2</v>
      </c>
      <c r="S53" s="33">
        <v>2.7689999999999999E-2</v>
      </c>
      <c r="T53" s="33">
        <v>2.7689999999999999E-2</v>
      </c>
      <c r="U53" s="33">
        <v>2.7689999999999999E-2</v>
      </c>
      <c r="V53" s="33">
        <v>2.7689999999999999E-2</v>
      </c>
      <c r="W53" s="33">
        <v>2.7689999999999999E-2</v>
      </c>
      <c r="X53" s="33">
        <v>2.7689999999999999E-2</v>
      </c>
      <c r="Y53" s="33">
        <v>2.7689999999999999E-2</v>
      </c>
      <c r="Z53" s="33">
        <v>2.7689999999999999E-2</v>
      </c>
      <c r="AA53" s="33">
        <v>2.7689999999999999E-2</v>
      </c>
      <c r="AB53" s="33">
        <v>2.7689999999999999E-2</v>
      </c>
      <c r="AC53" s="33">
        <v>2.7689999999999999E-2</v>
      </c>
      <c r="AD53" s="33">
        <v>2.7689999999999999E-2</v>
      </c>
      <c r="AE53" s="33">
        <v>2.7689999999999999E-2</v>
      </c>
      <c r="AF53" s="33">
        <v>2.7689999999999999E-2</v>
      </c>
      <c r="AG53" s="33">
        <v>2.7689999999999999E-2</v>
      </c>
      <c r="AH53" s="51">
        <v>2.7689999999999999E-2</v>
      </c>
      <c r="AI53" s="33">
        <v>2.7689999999999999E-2</v>
      </c>
      <c r="AN53" s="33">
        <v>2.7689999999999999E-2</v>
      </c>
    </row>
    <row r="54" spans="1:43" ht="30" customHeight="1" x14ac:dyDescent="0.3">
      <c r="A54" s="81" t="s">
        <v>57</v>
      </c>
      <c r="B54" s="82"/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27">
        <v>671050.01580624003</v>
      </c>
      <c r="O54" s="27">
        <f t="shared" ref="O54:Y54" si="223">(O52*O53)+O52</f>
        <v>425573.35151983995</v>
      </c>
      <c r="P54" s="27">
        <f t="shared" si="223"/>
        <v>300761.04332608997</v>
      </c>
      <c r="Q54" s="27">
        <f t="shared" si="223"/>
        <v>1035798.10618698</v>
      </c>
      <c r="R54" s="27">
        <v>1913465.7021166999</v>
      </c>
      <c r="S54" s="17">
        <f t="shared" si="223"/>
        <v>879186.30696250999</v>
      </c>
      <c r="T54" s="17">
        <f t="shared" si="223"/>
        <v>1068228.2597399999</v>
      </c>
      <c r="U54" s="17">
        <f t="shared" si="223"/>
        <v>1718000.5193257399</v>
      </c>
      <c r="V54" s="17">
        <f t="shared" si="223"/>
        <v>629638.67586059996</v>
      </c>
      <c r="W54" s="17">
        <f t="shared" ref="W54" si="224">(W52*W53)+W52</f>
        <v>629638.67586059996</v>
      </c>
      <c r="X54" s="17">
        <f t="shared" si="223"/>
        <v>968120.77644045011</v>
      </c>
      <c r="Y54" s="17">
        <f t="shared" si="223"/>
        <v>1170883.16970696</v>
      </c>
      <c r="Z54" s="17">
        <f t="shared" ref="Z54:AA54" si="225">(Z52*Z53)+Z52</f>
        <v>946569.66803992004</v>
      </c>
      <c r="AA54" s="17">
        <f t="shared" si="225"/>
        <v>2198873.9118808703</v>
      </c>
      <c r="AB54" s="17">
        <f t="shared" ref="AB54:AD54" si="226">(AB52*AB53)+AB52</f>
        <v>841990.74768566003</v>
      </c>
      <c r="AC54" s="17">
        <f t="shared" si="226"/>
        <v>821862.18628154998</v>
      </c>
      <c r="AD54" s="17">
        <f t="shared" si="226"/>
        <v>996506.42208469997</v>
      </c>
      <c r="AE54" s="17">
        <f t="shared" ref="AE54:AI54" si="227">(AE52*AE53)+AE52</f>
        <v>252028.75429359</v>
      </c>
      <c r="AF54" s="17">
        <f t="shared" si="227"/>
        <v>437365.01211226999</v>
      </c>
      <c r="AG54" s="17">
        <f t="shared" si="227"/>
        <v>964158.02640963008</v>
      </c>
      <c r="AH54" s="50">
        <f t="shared" si="227"/>
        <v>862003.71143549995</v>
      </c>
      <c r="AI54" s="17">
        <f t="shared" si="227"/>
        <v>4056700.7353477599</v>
      </c>
      <c r="AN54" s="17">
        <f>(AL50*AN53)+AL50</f>
        <v>33829544.979039244</v>
      </c>
    </row>
    <row r="55" spans="1:43" ht="18.75" x14ac:dyDescent="0.25">
      <c r="A55" s="81" t="s">
        <v>58</v>
      </c>
      <c r="B55" s="82"/>
      <c r="C55" s="33">
        <v>4.4699999999999997E-2</v>
      </c>
      <c r="D55" s="33">
        <v>4.4699999999999997E-2</v>
      </c>
      <c r="E55" s="33">
        <v>4.4699999999999997E-2</v>
      </c>
      <c r="F55" s="33">
        <v>4.4699999999999997E-2</v>
      </c>
      <c r="G55" s="33">
        <v>4.4699999999999997E-2</v>
      </c>
      <c r="H55" s="33">
        <v>4.4699999999999997E-2</v>
      </c>
      <c r="I55" s="33">
        <v>4.4699999999999997E-2</v>
      </c>
      <c r="J55" s="33">
        <v>4.4699999999999997E-2</v>
      </c>
      <c r="K55" s="33">
        <v>4.4699999999999997E-2</v>
      </c>
      <c r="L55" s="33">
        <v>4.4699999999999997E-2</v>
      </c>
      <c r="M55" s="34">
        <v>4.4699999999999997E-2</v>
      </c>
      <c r="N55" s="34">
        <v>4.4699999999999997E-2</v>
      </c>
      <c r="O55" s="34">
        <v>4.4699999999999997E-2</v>
      </c>
      <c r="P55" s="34">
        <v>4.4699999999999997E-2</v>
      </c>
      <c r="Q55" s="34">
        <v>4.4699999999999997E-2</v>
      </c>
      <c r="R55" s="34">
        <v>4.4699999999999997E-2</v>
      </c>
      <c r="S55" s="33">
        <v>4.4699999999999997E-2</v>
      </c>
      <c r="T55" s="33">
        <v>4.4699999999999997E-2</v>
      </c>
      <c r="U55" s="33">
        <v>4.4699999999999997E-2</v>
      </c>
      <c r="V55" s="33">
        <v>4.4699999999999997E-2</v>
      </c>
      <c r="W55" s="33">
        <v>4.4699999999999997E-2</v>
      </c>
      <c r="X55" s="33">
        <v>4.4699999999999997E-2</v>
      </c>
      <c r="Y55" s="33">
        <v>4.4699999999999997E-2</v>
      </c>
      <c r="Z55" s="33">
        <v>4.4699999999999997E-2</v>
      </c>
      <c r="AA55" s="33">
        <v>4.4699999999999997E-2</v>
      </c>
      <c r="AB55" s="33">
        <v>4.4699999999999997E-2</v>
      </c>
      <c r="AC55" s="33">
        <v>4.4699999999999997E-2</v>
      </c>
      <c r="AD55" s="33">
        <v>4.4699999999999997E-2</v>
      </c>
      <c r="AE55" s="33">
        <v>4.4699999999999997E-2</v>
      </c>
      <c r="AF55" s="33">
        <v>4.4699999999999997E-2</v>
      </c>
      <c r="AG55" s="33">
        <v>4.4699999999999997E-2</v>
      </c>
      <c r="AH55" s="51">
        <v>4.4699999999999997E-2</v>
      </c>
      <c r="AI55" s="33">
        <v>4.4699999999999997E-2</v>
      </c>
      <c r="AN55" s="33">
        <v>4.4699999999999997E-2</v>
      </c>
    </row>
    <row r="56" spans="1:43" ht="30" customHeight="1" x14ac:dyDescent="0.3">
      <c r="A56" s="83" t="s">
        <v>59</v>
      </c>
      <c r="B56" s="84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27">
        <v>701045.961512779</v>
      </c>
      <c r="O56" s="27">
        <f>(O54*O55)+O54+0.01</f>
        <v>444596.4903327768</v>
      </c>
      <c r="P56" s="27">
        <f t="shared" ref="P56:Y56" si="228">(P54*P55)+P54</f>
        <v>314205.06196276622</v>
      </c>
      <c r="Q56" s="27">
        <f>(Q54*Q55)+Q54</f>
        <v>1082098.2815335381</v>
      </c>
      <c r="R56" s="27">
        <v>1998997.6190013164</v>
      </c>
      <c r="S56" s="17">
        <f t="shared" si="228"/>
        <v>918485.93488373421</v>
      </c>
      <c r="T56" s="17">
        <f t="shared" si="228"/>
        <v>1115978.0629503778</v>
      </c>
      <c r="U56" s="17">
        <f t="shared" si="228"/>
        <v>1794795.1425396006</v>
      </c>
      <c r="V56" s="17">
        <f t="shared" si="228"/>
        <v>657783.52467156877</v>
      </c>
      <c r="W56" s="17">
        <f t="shared" ref="W56" si="229">(W54*W55)+W54</f>
        <v>657783.52467156877</v>
      </c>
      <c r="X56" s="27">
        <f t="shared" si="228"/>
        <v>1011395.7751473382</v>
      </c>
      <c r="Y56" s="27">
        <f t="shared" si="228"/>
        <v>1223221.6473928611</v>
      </c>
      <c r="Z56" s="27">
        <f t="shared" ref="Z56:AA56" si="230">(Z54*Z55)+Z54</f>
        <v>988881.3322013045</v>
      </c>
      <c r="AA56" s="27">
        <f t="shared" si="230"/>
        <v>2297163.5757419453</v>
      </c>
      <c r="AB56" s="27">
        <f t="shared" ref="AB56:AD56" si="231">(AB54*AB55)+AB54</f>
        <v>879627.73410720902</v>
      </c>
      <c r="AC56" s="27">
        <f t="shared" si="231"/>
        <v>858599.42600833531</v>
      </c>
      <c r="AD56" s="27">
        <f t="shared" si="231"/>
        <v>1041050.2591518861</v>
      </c>
      <c r="AE56" s="27">
        <f t="shared" ref="AE56:AI56" si="232">(AE54*AE55)+AE54</f>
        <v>263294.43961051345</v>
      </c>
      <c r="AF56" s="27">
        <f t="shared" si="232"/>
        <v>456915.22815368848</v>
      </c>
      <c r="AG56" s="27">
        <f t="shared" si="232"/>
        <v>1007255.8901901406</v>
      </c>
      <c r="AH56" s="50">
        <f t="shared" si="232"/>
        <v>900535.27733666683</v>
      </c>
      <c r="AI56" s="27">
        <f t="shared" si="232"/>
        <v>4238035.2582178051</v>
      </c>
      <c r="AN56" s="27">
        <f t="shared" ref="AN56" si="233">(AN54*AN55)+AN54</f>
        <v>35341725.639602296</v>
      </c>
    </row>
    <row r="57" spans="1:43" ht="18.75" x14ac:dyDescent="0.3">
      <c r="A57" s="85" t="s">
        <v>60</v>
      </c>
      <c r="B57" s="85"/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661237.62</v>
      </c>
      <c r="M57" s="27">
        <v>58149.15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50">
        <v>0</v>
      </c>
      <c r="AI57" s="17">
        <v>0</v>
      </c>
      <c r="AN57" s="17">
        <v>0</v>
      </c>
    </row>
    <row r="58" spans="1:43" ht="18.75" x14ac:dyDescent="0.25">
      <c r="A58" s="81" t="s">
        <v>65</v>
      </c>
      <c r="B58" s="82"/>
      <c r="C58" s="33">
        <v>0.47208</v>
      </c>
      <c r="D58" s="33">
        <v>0.47208</v>
      </c>
      <c r="E58" s="33">
        <v>0.47208</v>
      </c>
      <c r="F58" s="33">
        <v>0.47208</v>
      </c>
      <c r="G58" s="33">
        <v>0.47208</v>
      </c>
      <c r="H58" s="33">
        <v>0.47208</v>
      </c>
      <c r="I58" s="33">
        <v>0.47208</v>
      </c>
      <c r="J58" s="33">
        <v>0.47208</v>
      </c>
      <c r="K58" s="33">
        <v>0.47208</v>
      </c>
      <c r="L58" s="33">
        <v>0.47208</v>
      </c>
      <c r="M58" s="33">
        <v>0.47208</v>
      </c>
      <c r="N58" s="33">
        <v>0.47208</v>
      </c>
      <c r="O58" s="33">
        <v>0.47208</v>
      </c>
      <c r="P58" s="33">
        <v>0.47208</v>
      </c>
      <c r="Q58" s="33">
        <v>0.47208</v>
      </c>
      <c r="R58" s="33">
        <v>0.47208</v>
      </c>
      <c r="S58" s="33">
        <v>0.47208</v>
      </c>
      <c r="T58" s="33">
        <v>0.47208</v>
      </c>
      <c r="U58" s="33">
        <v>0.47208</v>
      </c>
      <c r="V58" s="33">
        <v>0.47208</v>
      </c>
      <c r="W58" s="33">
        <v>0.47208</v>
      </c>
      <c r="X58" s="33">
        <v>0.47208</v>
      </c>
      <c r="Y58" s="33">
        <v>0.47208</v>
      </c>
      <c r="Z58" s="33">
        <v>0.47208</v>
      </c>
      <c r="AA58" s="33">
        <v>0.47208</v>
      </c>
      <c r="AB58" s="33">
        <v>0.47208</v>
      </c>
      <c r="AC58" s="33">
        <v>0.47208</v>
      </c>
      <c r="AD58" s="33">
        <v>0.47208</v>
      </c>
      <c r="AE58" s="33">
        <v>0.47208</v>
      </c>
      <c r="AF58" s="33">
        <v>0.47208</v>
      </c>
      <c r="AG58" s="33">
        <v>0.47208</v>
      </c>
      <c r="AH58" s="51">
        <v>0.47208</v>
      </c>
      <c r="AI58" s="33">
        <v>0.47208</v>
      </c>
      <c r="AN58" s="33">
        <v>0.47208</v>
      </c>
    </row>
    <row r="59" spans="1:43" ht="18.75" x14ac:dyDescent="0.3">
      <c r="A59" s="83" t="s">
        <v>66</v>
      </c>
      <c r="B59" s="84"/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27">
        <v>0</v>
      </c>
      <c r="O59" s="27">
        <v>0</v>
      </c>
      <c r="P59" s="27">
        <f t="shared" ref="P59:P61" si="234">(P57*P58)+P57</f>
        <v>0</v>
      </c>
      <c r="Q59" s="27">
        <f>(Q57*Q58)+Q57</f>
        <v>0</v>
      </c>
      <c r="R59" s="27">
        <v>0</v>
      </c>
      <c r="S59" s="17">
        <f>(S56*S58)+S56-0.01</f>
        <v>1352084.7650236476</v>
      </c>
      <c r="T59" s="17">
        <f>(T56*T58)+T56</f>
        <v>1642808.986907992</v>
      </c>
      <c r="U59" s="17">
        <f>(U56*U58)+U56</f>
        <v>2642082.0334296953</v>
      </c>
      <c r="V59" s="17">
        <f>(V56*V58)+V56</f>
        <v>968309.97099852294</v>
      </c>
      <c r="W59" s="17">
        <f>(W56*W58)+W56</f>
        <v>968309.97099852294</v>
      </c>
      <c r="X59" s="17">
        <f t="shared" ref="X59:Y59" si="235">(X56*X58)+X56</f>
        <v>1488855.4926788935</v>
      </c>
      <c r="Y59" s="17">
        <f t="shared" si="235"/>
        <v>1800680.122694083</v>
      </c>
      <c r="Z59" s="17">
        <f>(Z56*Z58)+Z56+0.02</f>
        <v>1455712.4515068964</v>
      </c>
      <c r="AA59" s="17">
        <f>(AA56*AA58)+AA56</f>
        <v>3381608.5565782031</v>
      </c>
      <c r="AB59" s="17">
        <f t="shared" ref="AB59:AD59" si="236">(AB56*AB58)+AB56</f>
        <v>1294882.3948245402</v>
      </c>
      <c r="AC59" s="17">
        <f t="shared" si="236"/>
        <v>1263927.0430383503</v>
      </c>
      <c r="AD59" s="17">
        <f t="shared" si="236"/>
        <v>1532509.2654923084</v>
      </c>
      <c r="AE59" s="17">
        <f t="shared" ref="AE59:AI59" si="237">(AE56*AE58)+AE56</f>
        <v>387590.47866184462</v>
      </c>
      <c r="AF59" s="17">
        <f t="shared" si="237"/>
        <v>672615.76906048181</v>
      </c>
      <c r="AG59" s="17">
        <f t="shared" si="237"/>
        <v>1482761.250831102</v>
      </c>
      <c r="AH59" s="50">
        <f t="shared" si="237"/>
        <v>1325659.9710617606</v>
      </c>
      <c r="AI59" s="17">
        <f t="shared" si="237"/>
        <v>6238726.9429172669</v>
      </c>
      <c r="AJ59" s="9"/>
      <c r="AN59" s="17">
        <f t="shared" ref="AN59" si="238">(AN56*AN58)+AN56</f>
        <v>52025847.47954575</v>
      </c>
    </row>
    <row r="60" spans="1:43" ht="18.75" x14ac:dyDescent="0.25">
      <c r="A60" s="81" t="s">
        <v>88</v>
      </c>
      <c r="B60" s="82"/>
      <c r="C60" s="33">
        <v>0.47208</v>
      </c>
      <c r="D60" s="33">
        <v>0.47208</v>
      </c>
      <c r="E60" s="33">
        <v>0.47208</v>
      </c>
      <c r="F60" s="33">
        <v>0.47208</v>
      </c>
      <c r="G60" s="33">
        <v>0.47208</v>
      </c>
      <c r="H60" s="33">
        <v>0.47208</v>
      </c>
      <c r="I60" s="33">
        <v>0.47208</v>
      </c>
      <c r="J60" s="33">
        <v>0.47208</v>
      </c>
      <c r="K60" s="33">
        <v>0.47208</v>
      </c>
      <c r="L60" s="33">
        <v>0.47208</v>
      </c>
      <c r="M60" s="33">
        <v>0.47208</v>
      </c>
      <c r="N60" s="33">
        <v>0.47208</v>
      </c>
      <c r="O60" s="33">
        <v>0.47208</v>
      </c>
      <c r="P60" s="33">
        <v>0.47208</v>
      </c>
      <c r="Q60" s="33">
        <v>0.47208</v>
      </c>
      <c r="R60" s="33">
        <v>0.47208</v>
      </c>
      <c r="S60" s="33">
        <v>0.47208</v>
      </c>
      <c r="T60" s="33">
        <v>0.47208</v>
      </c>
      <c r="U60" s="33">
        <v>0.47208</v>
      </c>
      <c r="V60" s="33">
        <v>0.47208</v>
      </c>
      <c r="W60" s="33">
        <v>0.47208</v>
      </c>
      <c r="X60" s="33">
        <v>0.47208</v>
      </c>
      <c r="Y60" s="33">
        <v>4.0719999999999999E-2</v>
      </c>
      <c r="Z60" s="33">
        <v>4.0719999999999999E-2</v>
      </c>
      <c r="AA60" s="33">
        <v>4.0719999999999999E-2</v>
      </c>
      <c r="AB60" s="33">
        <v>4.0719999999999999E-2</v>
      </c>
      <c r="AC60" s="33">
        <v>4.0719999999999999E-2</v>
      </c>
      <c r="AD60" s="33">
        <v>4.0719999999999999E-2</v>
      </c>
      <c r="AE60" s="33">
        <v>4.0719999999999999E-2</v>
      </c>
      <c r="AF60" s="33">
        <v>4.0719999999999999E-2</v>
      </c>
      <c r="AG60" s="33">
        <v>4.0719999999999999E-2</v>
      </c>
      <c r="AH60" s="51">
        <v>4.0719999999999999E-2</v>
      </c>
      <c r="AI60" s="33">
        <v>4.0719999999999999E-2</v>
      </c>
      <c r="AN60" s="33">
        <v>4.0719999999999999E-2</v>
      </c>
    </row>
    <row r="61" spans="1:43" ht="18.75" x14ac:dyDescent="0.3">
      <c r="A61" s="81" t="s">
        <v>89</v>
      </c>
      <c r="B61" s="82"/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27">
        <v>0</v>
      </c>
      <c r="O61" s="27">
        <v>0</v>
      </c>
      <c r="P61" s="27">
        <f t="shared" si="234"/>
        <v>0</v>
      </c>
      <c r="Q61" s="27">
        <f>(Q59*Q60)+Q59</f>
        <v>0</v>
      </c>
      <c r="R61" s="27">
        <v>0</v>
      </c>
      <c r="S61" s="17">
        <f>(S58*S60)+S58-0.01</f>
        <v>0.6849395264</v>
      </c>
      <c r="T61" s="17">
        <f>(T58*T60)+T58</f>
        <v>0.69493952640000001</v>
      </c>
      <c r="U61" s="17">
        <f>(U58*U60)+U58</f>
        <v>0.69493952640000001</v>
      </c>
      <c r="V61" s="17">
        <f>(V58*V60)+V58</f>
        <v>0.69493952640000001</v>
      </c>
      <c r="W61" s="17">
        <f>(W58*W60)+W58</f>
        <v>0.69493952640000001</v>
      </c>
      <c r="X61" s="17">
        <f t="shared" ref="X61" si="239">(X58*X60)+X58</f>
        <v>0.69493952640000001</v>
      </c>
      <c r="Y61" s="27">
        <f t="shared" ref="Y61:AI61" si="240">(Y59*Y60)+Y59</f>
        <v>1874003.8172901862</v>
      </c>
      <c r="Z61" s="27">
        <f t="shared" si="240"/>
        <v>1514989.0625322573</v>
      </c>
      <c r="AA61" s="27">
        <f t="shared" si="240"/>
        <v>3519307.6570020677</v>
      </c>
      <c r="AB61" s="27">
        <f t="shared" si="240"/>
        <v>1347610.0059417954</v>
      </c>
      <c r="AC61" s="27">
        <f t="shared" si="240"/>
        <v>1315394.1522308718</v>
      </c>
      <c r="AD61" s="27">
        <f t="shared" si="240"/>
        <v>1594913.0427831551</v>
      </c>
      <c r="AE61" s="27">
        <f t="shared" si="240"/>
        <v>403373.16295295494</v>
      </c>
      <c r="AF61" s="27">
        <f>(AF59*AF60)+AF59</f>
        <v>700004.68317662459</v>
      </c>
      <c r="AG61" s="27">
        <f t="shared" si="240"/>
        <v>1543139.2889649444</v>
      </c>
      <c r="AH61" s="50">
        <f t="shared" si="240"/>
        <v>1379640.8450833955</v>
      </c>
      <c r="AI61" s="27">
        <f t="shared" si="240"/>
        <v>6492767.9040328581</v>
      </c>
      <c r="AN61" s="27">
        <f t="shared" ref="AN61" si="241">(AN59*AN60)+AN59</f>
        <v>54144339.988912851</v>
      </c>
    </row>
    <row r="62" spans="1:43" x14ac:dyDescent="0.25">
      <c r="D62" s="9"/>
    </row>
    <row r="64" spans="1:43" ht="15.75" x14ac:dyDescent="0.25">
      <c r="B64" s="1"/>
      <c r="C64" s="1"/>
      <c r="D64" s="1"/>
      <c r="E64" s="1"/>
      <c r="F64" s="1"/>
      <c r="G64" s="1"/>
      <c r="AN64" s="1"/>
    </row>
    <row r="65" spans="2:46" ht="15.75" x14ac:dyDescent="0.25"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80"/>
      <c r="AK65" s="80"/>
      <c r="AL65" s="80"/>
      <c r="AM65" s="80"/>
      <c r="AN65" s="1"/>
      <c r="AO65" s="1"/>
      <c r="AQ65" s="1"/>
      <c r="AR65" s="1"/>
    </row>
    <row r="66" spans="2:46" ht="15.75" x14ac:dyDescent="0.25">
      <c r="B66" s="1"/>
      <c r="C66" s="1"/>
      <c r="D66" s="1"/>
      <c r="E66" s="1"/>
      <c r="H66" s="2"/>
      <c r="I66" s="2"/>
      <c r="J66" s="2"/>
      <c r="K66" s="2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80"/>
      <c r="AK66" s="80"/>
      <c r="AL66" s="80"/>
      <c r="AM66" s="80"/>
      <c r="AO66" s="1"/>
      <c r="AQ66" s="1"/>
      <c r="AR66" s="1"/>
    </row>
    <row r="67" spans="2:46" ht="28.5" x14ac:dyDescent="0.45">
      <c r="B67" s="87"/>
      <c r="C67" s="87"/>
      <c r="D67" s="87"/>
      <c r="E67" s="3"/>
      <c r="F67" s="3"/>
      <c r="G67" s="87"/>
      <c r="H67" s="87"/>
      <c r="I67" s="87"/>
      <c r="J67" s="87"/>
      <c r="K67" s="87"/>
      <c r="L67" s="87"/>
      <c r="M67" s="8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80"/>
      <c r="AK67" s="80"/>
      <c r="AL67" s="80"/>
      <c r="AM67" s="80"/>
      <c r="AN67" s="1"/>
    </row>
    <row r="68" spans="2:46" ht="28.5" x14ac:dyDescent="0.45">
      <c r="B68" s="87"/>
      <c r="C68" s="87"/>
      <c r="D68" s="87"/>
      <c r="E68" s="3"/>
      <c r="F68" s="3"/>
      <c r="G68" s="87"/>
      <c r="H68" s="87"/>
      <c r="I68" s="87"/>
      <c r="J68" s="87"/>
      <c r="K68" s="87"/>
      <c r="L68" s="87"/>
      <c r="M68" s="8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80"/>
      <c r="AK68" s="80"/>
      <c r="AL68" s="80"/>
      <c r="AM68" s="80"/>
      <c r="AN68" s="1"/>
      <c r="AO68" s="1"/>
    </row>
    <row r="69" spans="2:46" ht="28.5" x14ac:dyDescent="0.45">
      <c r="B69" s="87"/>
      <c r="C69" s="87"/>
      <c r="D69" s="87"/>
      <c r="E69" s="3"/>
      <c r="F69" s="3"/>
      <c r="G69" s="87"/>
      <c r="H69" s="87"/>
      <c r="I69" s="87"/>
      <c r="J69" s="87"/>
      <c r="K69" s="87"/>
      <c r="L69" s="87"/>
      <c r="M69" s="8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80"/>
      <c r="AK69" s="80"/>
      <c r="AL69" s="80"/>
      <c r="AM69" s="80"/>
      <c r="AN69" s="1"/>
      <c r="AO69" s="1"/>
      <c r="AS69" s="1"/>
      <c r="AT69" s="1"/>
    </row>
    <row r="70" spans="2:46" ht="15.75" x14ac:dyDescent="0.25">
      <c r="H70" s="86"/>
      <c r="I70" s="86"/>
      <c r="J70" s="86"/>
      <c r="K70" s="86"/>
      <c r="L70" s="4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O70" s="1"/>
      <c r="AQ70" s="1"/>
      <c r="AR70" s="1"/>
    </row>
    <row r="71" spans="2:46" x14ac:dyDescent="0.25">
      <c r="H71" s="5"/>
      <c r="I71" s="5"/>
      <c r="J71" s="5"/>
      <c r="K71" s="5"/>
      <c r="L71" s="5"/>
      <c r="M71" s="5"/>
    </row>
    <row r="72" spans="2:46" x14ac:dyDescent="0.25">
      <c r="H72" s="5"/>
      <c r="I72" s="5"/>
      <c r="J72" s="5"/>
      <c r="K72" s="5"/>
      <c r="L72" s="5"/>
      <c r="M72" s="5"/>
    </row>
    <row r="73" spans="2:46" x14ac:dyDescent="0.25">
      <c r="H73" s="5"/>
      <c r="I73" s="5"/>
      <c r="J73" s="5"/>
      <c r="K73" s="5"/>
      <c r="L73" s="5"/>
      <c r="M73" s="5"/>
    </row>
    <row r="74" spans="2:46" x14ac:dyDescent="0.25">
      <c r="H74" s="5"/>
      <c r="I74" s="5"/>
      <c r="J74" s="5"/>
      <c r="K74" s="5"/>
      <c r="L74" s="5"/>
      <c r="M74" s="5"/>
    </row>
  </sheetData>
  <mergeCells count="145">
    <mergeCell ref="A40:A41"/>
    <mergeCell ref="B40:B41"/>
    <mergeCell ref="AJ40:AJ41"/>
    <mergeCell ref="AK40:AK41"/>
    <mergeCell ref="AL40:AL41"/>
    <mergeCell ref="AN40:AN41"/>
    <mergeCell ref="A46:A47"/>
    <mergeCell ref="B46:B47"/>
    <mergeCell ref="AJ46:AJ47"/>
    <mergeCell ref="AK46:AK47"/>
    <mergeCell ref="AL46:AL47"/>
    <mergeCell ref="AN46:AN47"/>
    <mergeCell ref="A42:A43"/>
    <mergeCell ref="B42:B43"/>
    <mergeCell ref="AJ42:AJ43"/>
    <mergeCell ref="AK42:AK43"/>
    <mergeCell ref="AL42:AL43"/>
    <mergeCell ref="AN42:AN43"/>
    <mergeCell ref="A44:A45"/>
    <mergeCell ref="B44:B45"/>
    <mergeCell ref="AJ44:AJ45"/>
    <mergeCell ref="AK44:AK45"/>
    <mergeCell ref="AL44:AL45"/>
    <mergeCell ref="AN44:AN45"/>
    <mergeCell ref="AN34:AN35"/>
    <mergeCell ref="AN36:AN37"/>
    <mergeCell ref="AN38:AN39"/>
    <mergeCell ref="AN48:AN49"/>
    <mergeCell ref="A48:A49"/>
    <mergeCell ref="B48:B49"/>
    <mergeCell ref="AJ48:AJ49"/>
    <mergeCell ref="AK48:AK49"/>
    <mergeCell ref="AL48:AL49"/>
    <mergeCell ref="A38:A39"/>
    <mergeCell ref="B38:B39"/>
    <mergeCell ref="AJ38:AJ39"/>
    <mergeCell ref="AK38:AK39"/>
    <mergeCell ref="AL38:AL39"/>
    <mergeCell ref="A36:A37"/>
    <mergeCell ref="B36:B37"/>
    <mergeCell ref="AJ36:AJ37"/>
    <mergeCell ref="AK36:AK37"/>
    <mergeCell ref="AL36:AL37"/>
    <mergeCell ref="A34:A35"/>
    <mergeCell ref="B34:B35"/>
    <mergeCell ref="AJ34:AJ35"/>
    <mergeCell ref="AK34:AK35"/>
    <mergeCell ref="AL34:AL35"/>
    <mergeCell ref="H70:K70"/>
    <mergeCell ref="B68:D68"/>
    <mergeCell ref="G68:M68"/>
    <mergeCell ref="AJ68:AM68"/>
    <mergeCell ref="B69:D69"/>
    <mergeCell ref="G69:M69"/>
    <mergeCell ref="AJ69:AM69"/>
    <mergeCell ref="B67:D67"/>
    <mergeCell ref="G67:M67"/>
    <mergeCell ref="AJ67:AM67"/>
    <mergeCell ref="A50:B50"/>
    <mergeCell ref="A51:B51"/>
    <mergeCell ref="A52:B52"/>
    <mergeCell ref="AJ65:AM65"/>
    <mergeCell ref="AJ66:AM66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N32:AN33"/>
    <mergeCell ref="A30:A31"/>
    <mergeCell ref="B30:B31"/>
    <mergeCell ref="AJ30:AJ31"/>
    <mergeCell ref="AK30:AK31"/>
    <mergeCell ref="AL30:AL31"/>
    <mergeCell ref="AN30:AN31"/>
    <mergeCell ref="A32:A33"/>
    <mergeCell ref="B32:B33"/>
    <mergeCell ref="AJ32:AJ33"/>
    <mergeCell ref="AK32:AK33"/>
    <mergeCell ref="AL32:AL33"/>
    <mergeCell ref="AN28:AN29"/>
    <mergeCell ref="A26:A27"/>
    <mergeCell ref="B26:B27"/>
    <mergeCell ref="AJ26:AJ27"/>
    <mergeCell ref="AK26:AK27"/>
    <mergeCell ref="AL26:AL27"/>
    <mergeCell ref="AN26:AN27"/>
    <mergeCell ref="A28:A29"/>
    <mergeCell ref="B28:B29"/>
    <mergeCell ref="AJ28:AJ29"/>
    <mergeCell ref="AK28:AK29"/>
    <mergeCell ref="AL28:AL29"/>
    <mergeCell ref="AN24:AN25"/>
    <mergeCell ref="A22:A23"/>
    <mergeCell ref="B22:B23"/>
    <mergeCell ref="AJ22:AJ23"/>
    <mergeCell ref="AK22:AK23"/>
    <mergeCell ref="AL22:AL23"/>
    <mergeCell ref="AN22:AN23"/>
    <mergeCell ref="A24:A25"/>
    <mergeCell ref="B24:B25"/>
    <mergeCell ref="AJ24:AJ25"/>
    <mergeCell ref="AK24:AK25"/>
    <mergeCell ref="AL24:AL25"/>
    <mergeCell ref="AN20:AN21"/>
    <mergeCell ref="A18:A19"/>
    <mergeCell ref="B18:B19"/>
    <mergeCell ref="AJ18:AJ19"/>
    <mergeCell ref="AK18:AK19"/>
    <mergeCell ref="AL18:AL19"/>
    <mergeCell ref="AN18:AN19"/>
    <mergeCell ref="A20:A21"/>
    <mergeCell ref="B20:B21"/>
    <mergeCell ref="AJ20:AJ21"/>
    <mergeCell ref="AK20:AK21"/>
    <mergeCell ref="AL20:AL21"/>
    <mergeCell ref="AN16:AN17"/>
    <mergeCell ref="A14:A15"/>
    <mergeCell ref="B14:B15"/>
    <mergeCell ref="AJ14:AJ15"/>
    <mergeCell ref="AK14:AK15"/>
    <mergeCell ref="AL14:AL15"/>
    <mergeCell ref="AN14:AN15"/>
    <mergeCell ref="A16:A17"/>
    <mergeCell ref="B16:B17"/>
    <mergeCell ref="AJ16:AJ17"/>
    <mergeCell ref="AK16:AK17"/>
    <mergeCell ref="AL16:AL17"/>
    <mergeCell ref="AN12:AN13"/>
    <mergeCell ref="A2:I7"/>
    <mergeCell ref="J2:AL7"/>
    <mergeCell ref="AJ8:AL8"/>
    <mergeCell ref="AJ9:AL9"/>
    <mergeCell ref="A10:G10"/>
    <mergeCell ref="AJ10:AL10"/>
    <mergeCell ref="A12:A13"/>
    <mergeCell ref="B12:B13"/>
    <mergeCell ref="AJ12:AJ13"/>
    <mergeCell ref="AK12:AK13"/>
    <mergeCell ref="AL12:AL13"/>
    <mergeCell ref="A8:AI8"/>
  </mergeCells>
  <phoneticPr fontId="19" type="noConversion"/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45" firstPageNumber="0" orientation="landscape" verticalDpi="300" r:id="rId1"/>
  <ignoredErrors>
    <ignoredError sqref="Z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Tamires Santos</cp:lastModifiedBy>
  <cp:lastPrinted>2022-12-28T17:36:19Z</cp:lastPrinted>
  <dcterms:created xsi:type="dcterms:W3CDTF">2020-11-25T10:47:14Z</dcterms:created>
  <dcterms:modified xsi:type="dcterms:W3CDTF">2023-08-10T17:37:17Z</dcterms:modified>
</cp:coreProperties>
</file>