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ys\Documents\CASAMAX\OBRA SETOR SETE\MEDIÇÕES\4ª MEDIÇÃO - REV.01\MEMÓRIA DE CÁLCULO\"/>
    </mc:Choice>
  </mc:AlternateContent>
  <xr:revisionPtr revIDLastSave="0" documentId="13_ncr:1_{EA3D80AE-9E55-49B3-9030-C9E9DB8FFDF4}" xr6:coauthVersionLast="47" xr6:coauthVersionMax="47" xr10:uidLastSave="{00000000-0000-0000-0000-000000000000}"/>
  <bookViews>
    <workbookView xWindow="20370" yWindow="-120" windowWidth="20730" windowHeight="11160" tabRatio="500" xr2:uid="{00000000-000D-0000-FFFF-FFFF00000000}"/>
  </bookViews>
  <sheets>
    <sheet name="04ª MEDIÇÃO " sheetId="1" r:id="rId1"/>
  </sheets>
  <externalReferences>
    <externalReference r:id="rId2"/>
  </externalReferences>
  <definedNames>
    <definedName name="_xlnm.Print_Area" localSheetId="0">'04ª MEDIÇÃO '!$A$1:$N$1019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93" i="1" l="1"/>
  <c r="N454" i="1"/>
  <c r="H562" i="1"/>
  <c r="B541" i="1"/>
  <c r="D523" i="1"/>
  <c r="F523" i="1" s="1"/>
  <c r="F522" i="1"/>
  <c r="D520" i="1"/>
  <c r="F520" i="1" s="1"/>
  <c r="F519" i="1"/>
  <c r="F518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525" i="1" l="1"/>
  <c r="N42" i="1" l="1"/>
  <c r="H639" i="1" l="1"/>
  <c r="H561" i="1" l="1"/>
  <c r="K811" i="1"/>
  <c r="K810" i="1"/>
  <c r="K808" i="1"/>
  <c r="K807" i="1"/>
  <c r="K806" i="1"/>
  <c r="K805" i="1"/>
  <c r="K804" i="1"/>
  <c r="K803" i="1"/>
  <c r="K802" i="1"/>
  <c r="K801" i="1"/>
  <c r="K800" i="1"/>
  <c r="K796" i="1"/>
  <c r="K795" i="1"/>
  <c r="K794" i="1"/>
  <c r="K793" i="1"/>
  <c r="K792" i="1"/>
  <c r="L791" i="1"/>
  <c r="K790" i="1"/>
  <c r="L789" i="1"/>
  <c r="K788" i="1"/>
  <c r="K787" i="1"/>
  <c r="K786" i="1"/>
  <c r="K785" i="1"/>
  <c r="K784" i="1"/>
  <c r="K783" i="1"/>
  <c r="K782" i="1"/>
  <c r="J781" i="1"/>
  <c r="J780" i="1"/>
  <c r="J779" i="1"/>
  <c r="J778" i="1"/>
  <c r="K777" i="1"/>
  <c r="K776" i="1"/>
  <c r="K775" i="1"/>
  <c r="K774" i="1"/>
  <c r="J773" i="1"/>
  <c r="J772" i="1"/>
  <c r="K771" i="1"/>
  <c r="J770" i="1"/>
  <c r="K769" i="1"/>
  <c r="K768" i="1"/>
  <c r="K767" i="1"/>
  <c r="K766" i="1"/>
  <c r="L765" i="1"/>
  <c r="K764" i="1"/>
  <c r="K763" i="1"/>
  <c r="K762" i="1"/>
  <c r="K761" i="1"/>
  <c r="K760" i="1"/>
  <c r="K759" i="1"/>
  <c r="J709" i="1" l="1"/>
  <c r="L709" i="1" s="1"/>
  <c r="N709" i="1" s="1"/>
  <c r="J708" i="1"/>
  <c r="L708" i="1" s="1"/>
  <c r="N708" i="1" s="1"/>
  <c r="L707" i="1"/>
  <c r="N707" i="1" s="1"/>
  <c r="J706" i="1"/>
  <c r="L706" i="1" s="1"/>
  <c r="N706" i="1" s="1"/>
  <c r="J705" i="1"/>
  <c r="L705" i="1" s="1"/>
  <c r="N705" i="1" s="1"/>
  <c r="J704" i="1"/>
  <c r="L704" i="1" s="1"/>
  <c r="N704" i="1" s="1"/>
  <c r="J703" i="1"/>
  <c r="L703" i="1" s="1"/>
  <c r="N703" i="1" s="1"/>
  <c r="J702" i="1"/>
  <c r="L702" i="1" s="1"/>
  <c r="N702" i="1" s="1"/>
  <c r="J701" i="1"/>
  <c r="L701" i="1" s="1"/>
  <c r="N701" i="1" s="1"/>
  <c r="J700" i="1"/>
  <c r="L700" i="1" s="1"/>
  <c r="N700" i="1" s="1"/>
  <c r="J699" i="1"/>
  <c r="L699" i="1" s="1"/>
  <c r="N699" i="1" s="1"/>
  <c r="J698" i="1"/>
  <c r="L698" i="1" s="1"/>
  <c r="N698" i="1" s="1"/>
  <c r="J697" i="1"/>
  <c r="L697" i="1" s="1"/>
  <c r="N697" i="1" s="1"/>
  <c r="J696" i="1"/>
  <c r="L696" i="1" s="1"/>
  <c r="N696" i="1" s="1"/>
  <c r="J695" i="1"/>
  <c r="L695" i="1" s="1"/>
  <c r="N695" i="1" s="1"/>
  <c r="J694" i="1"/>
  <c r="L694" i="1" s="1"/>
  <c r="N694" i="1" s="1"/>
  <c r="J693" i="1"/>
  <c r="L693" i="1" s="1"/>
  <c r="N693" i="1" s="1"/>
  <c r="J692" i="1"/>
  <c r="L692" i="1" s="1"/>
  <c r="N692" i="1" s="1"/>
  <c r="J691" i="1"/>
  <c r="L691" i="1" s="1"/>
  <c r="N691" i="1" s="1"/>
  <c r="J690" i="1"/>
  <c r="L690" i="1" s="1"/>
  <c r="N690" i="1" s="1"/>
  <c r="J689" i="1"/>
  <c r="L689" i="1" s="1"/>
  <c r="N689" i="1" s="1"/>
  <c r="J688" i="1"/>
  <c r="L688" i="1" s="1"/>
  <c r="N688" i="1" s="1"/>
  <c r="J687" i="1"/>
  <c r="L687" i="1" s="1"/>
  <c r="N687" i="1" s="1"/>
  <c r="J686" i="1"/>
  <c r="L686" i="1" s="1"/>
  <c r="N686" i="1" s="1"/>
  <c r="J685" i="1"/>
  <c r="L685" i="1" s="1"/>
  <c r="N685" i="1" s="1"/>
  <c r="J684" i="1"/>
  <c r="L684" i="1" s="1"/>
  <c r="N684" i="1" s="1"/>
  <c r="J683" i="1"/>
  <c r="L683" i="1" s="1"/>
  <c r="N683" i="1" s="1"/>
  <c r="J682" i="1"/>
  <c r="L682" i="1" s="1"/>
  <c r="N682" i="1" s="1"/>
  <c r="J681" i="1"/>
  <c r="L681" i="1" s="1"/>
  <c r="N681" i="1" s="1"/>
  <c r="J680" i="1"/>
  <c r="L680" i="1" s="1"/>
  <c r="N680" i="1" s="1"/>
  <c r="J679" i="1"/>
  <c r="L679" i="1" s="1"/>
  <c r="N679" i="1" s="1"/>
  <c r="J678" i="1"/>
  <c r="L678" i="1" s="1"/>
  <c r="N678" i="1" s="1"/>
  <c r="J677" i="1"/>
  <c r="L677" i="1" s="1"/>
  <c r="N677" i="1" s="1"/>
  <c r="J676" i="1"/>
  <c r="L676" i="1" s="1"/>
  <c r="N676" i="1" s="1"/>
  <c r="J675" i="1"/>
  <c r="L675" i="1" s="1"/>
  <c r="N675" i="1" s="1"/>
  <c r="J674" i="1"/>
  <c r="L674" i="1" s="1"/>
  <c r="N674" i="1" s="1"/>
  <c r="J673" i="1"/>
  <c r="L673" i="1" s="1"/>
  <c r="N673" i="1" s="1"/>
  <c r="J672" i="1"/>
  <c r="L672" i="1" s="1"/>
  <c r="N672" i="1" s="1"/>
  <c r="J671" i="1"/>
  <c r="L671" i="1" s="1"/>
  <c r="N671" i="1" s="1"/>
  <c r="J670" i="1"/>
  <c r="L670" i="1" s="1"/>
  <c r="N670" i="1" s="1"/>
  <c r="J669" i="1"/>
  <c r="L669" i="1" s="1"/>
  <c r="N669" i="1" s="1"/>
  <c r="J668" i="1"/>
  <c r="L668" i="1" s="1"/>
  <c r="N668" i="1" s="1"/>
  <c r="J667" i="1"/>
  <c r="L667" i="1" s="1"/>
  <c r="N667" i="1" s="1"/>
  <c r="J666" i="1"/>
  <c r="L666" i="1" s="1"/>
  <c r="N666" i="1" s="1"/>
  <c r="J665" i="1"/>
  <c r="L665" i="1" s="1"/>
  <c r="N665" i="1" s="1"/>
  <c r="J664" i="1"/>
  <c r="L664" i="1" s="1"/>
  <c r="N664" i="1" s="1"/>
  <c r="J663" i="1"/>
  <c r="L663" i="1" s="1"/>
  <c r="N663" i="1" s="1"/>
  <c r="L719" i="1"/>
  <c r="N719" i="1" s="1"/>
  <c r="L718" i="1"/>
  <c r="N718" i="1" s="1"/>
  <c r="L717" i="1"/>
  <c r="N717" i="1" s="1"/>
  <c r="J716" i="1"/>
  <c r="L716" i="1" s="1"/>
  <c r="N716" i="1" s="1"/>
  <c r="J715" i="1"/>
  <c r="L715" i="1" s="1"/>
  <c r="N715" i="1" s="1"/>
  <c r="J714" i="1"/>
  <c r="L714" i="1" s="1"/>
  <c r="N714" i="1" s="1"/>
  <c r="J70" i="1" l="1"/>
  <c r="L70" i="1" s="1"/>
  <c r="N70" i="1" s="1"/>
  <c r="J69" i="1"/>
  <c r="L69" i="1" s="1"/>
  <c r="N69" i="1" s="1"/>
  <c r="J68" i="1"/>
  <c r="L68" i="1" s="1"/>
  <c r="N68" i="1" s="1"/>
  <c r="J67" i="1"/>
  <c r="L67" i="1" s="1"/>
  <c r="N67" i="1" s="1"/>
  <c r="J66" i="1"/>
  <c r="L66" i="1" s="1"/>
  <c r="N66" i="1" s="1"/>
  <c r="J65" i="1"/>
  <c r="L65" i="1" s="1"/>
  <c r="N65" i="1" s="1"/>
  <c r="J64" i="1"/>
  <c r="L64" i="1" s="1"/>
  <c r="N64" i="1" s="1"/>
  <c r="J63" i="1"/>
  <c r="L63" i="1" s="1"/>
  <c r="N63" i="1" s="1"/>
  <c r="J62" i="1"/>
  <c r="L62" i="1" s="1"/>
  <c r="N62" i="1" s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1" i="1"/>
  <c r="L910" i="1"/>
  <c r="N910" i="1" s="1"/>
  <c r="L888" i="1"/>
  <c r="N906" i="1" l="1"/>
  <c r="N911" i="1"/>
  <c r="D835" i="1" l="1"/>
  <c r="D837" i="1"/>
  <c r="N720" i="1"/>
  <c r="D724" i="1" s="1"/>
  <c r="N710" i="1"/>
  <c r="B724" i="1" s="1"/>
  <c r="F724" i="1" l="1"/>
  <c r="N659" i="1" s="1"/>
  <c r="F745" i="1" l="1"/>
  <c r="N596" i="1" l="1"/>
  <c r="H563" i="1"/>
  <c r="H564" i="1" s="1"/>
  <c r="K411" i="1" l="1"/>
  <c r="K410" i="1"/>
  <c r="J384" i="1"/>
  <c r="L384" i="1" s="1"/>
  <c r="N384" i="1" s="1"/>
  <c r="J383" i="1"/>
  <c r="L383" i="1" s="1"/>
  <c r="N383" i="1" s="1"/>
  <c r="J382" i="1"/>
  <c r="L382" i="1" s="1"/>
  <c r="N382" i="1" s="1"/>
  <c r="J381" i="1"/>
  <c r="L381" i="1" s="1"/>
  <c r="N381" i="1" s="1"/>
  <c r="J380" i="1"/>
  <c r="L380" i="1" s="1"/>
  <c r="N380" i="1" s="1"/>
  <c r="J379" i="1"/>
  <c r="L379" i="1" s="1"/>
  <c r="N379" i="1" s="1"/>
  <c r="J378" i="1"/>
  <c r="L378" i="1" s="1"/>
  <c r="N378" i="1" s="1"/>
  <c r="J377" i="1"/>
  <c r="L377" i="1" s="1"/>
  <c r="N377" i="1" s="1"/>
  <c r="J376" i="1"/>
  <c r="L376" i="1" s="1"/>
  <c r="N376" i="1" s="1"/>
  <c r="J375" i="1"/>
  <c r="L375" i="1" s="1"/>
  <c r="N375" i="1" s="1"/>
  <c r="J374" i="1"/>
  <c r="L374" i="1" s="1"/>
  <c r="N374" i="1" s="1"/>
  <c r="J373" i="1"/>
  <c r="L373" i="1" s="1"/>
  <c r="N373" i="1" s="1"/>
  <c r="J366" i="1"/>
  <c r="L366" i="1" s="1"/>
  <c r="N366" i="1" s="1"/>
  <c r="J365" i="1"/>
  <c r="L365" i="1" s="1"/>
  <c r="N365" i="1" s="1"/>
  <c r="J364" i="1"/>
  <c r="L364" i="1" s="1"/>
  <c r="N364" i="1" s="1"/>
  <c r="J363" i="1"/>
  <c r="L363" i="1" s="1"/>
  <c r="N363" i="1" s="1"/>
  <c r="J362" i="1"/>
  <c r="L362" i="1" s="1"/>
  <c r="N362" i="1" s="1"/>
  <c r="J361" i="1"/>
  <c r="L361" i="1" s="1"/>
  <c r="N361" i="1" s="1"/>
  <c r="J360" i="1"/>
  <c r="L360" i="1" s="1"/>
  <c r="N360" i="1" s="1"/>
  <c r="J359" i="1"/>
  <c r="L359" i="1" s="1"/>
  <c r="N359" i="1" s="1"/>
  <c r="J358" i="1"/>
  <c r="L358" i="1" s="1"/>
  <c r="N358" i="1" s="1"/>
  <c r="J357" i="1"/>
  <c r="L357" i="1" s="1"/>
  <c r="N357" i="1" s="1"/>
  <c r="J356" i="1"/>
  <c r="L356" i="1" s="1"/>
  <c r="N356" i="1" s="1"/>
  <c r="J355" i="1"/>
  <c r="L355" i="1" s="1"/>
  <c r="N355" i="1" s="1"/>
  <c r="J330" i="1"/>
  <c r="L330" i="1" s="1"/>
  <c r="N330" i="1" s="1"/>
  <c r="J329" i="1"/>
  <c r="L329" i="1" s="1"/>
  <c r="N329" i="1" s="1"/>
  <c r="J328" i="1"/>
  <c r="L328" i="1" s="1"/>
  <c r="N328" i="1" s="1"/>
  <c r="J327" i="1"/>
  <c r="L327" i="1" s="1"/>
  <c r="N327" i="1" s="1"/>
  <c r="J326" i="1"/>
  <c r="L326" i="1" s="1"/>
  <c r="N326" i="1" s="1"/>
  <c r="J325" i="1"/>
  <c r="L325" i="1" s="1"/>
  <c r="N325" i="1" s="1"/>
  <c r="J324" i="1"/>
  <c r="L324" i="1" s="1"/>
  <c r="N324" i="1" s="1"/>
  <c r="J323" i="1"/>
  <c r="L323" i="1" s="1"/>
  <c r="N323" i="1" s="1"/>
  <c r="J322" i="1"/>
  <c r="L322" i="1" s="1"/>
  <c r="N322" i="1" s="1"/>
  <c r="J321" i="1"/>
  <c r="L321" i="1" s="1"/>
  <c r="N321" i="1" s="1"/>
  <c r="J320" i="1"/>
  <c r="L320" i="1" s="1"/>
  <c r="N320" i="1" s="1"/>
  <c r="J319" i="1"/>
  <c r="L319" i="1" s="1"/>
  <c r="N319" i="1" s="1"/>
  <c r="K412" i="1" l="1"/>
  <c r="D414" i="1" s="1"/>
  <c r="N331" i="1"/>
  <c r="N315" i="1" s="1"/>
  <c r="N385" i="1"/>
  <c r="N370" i="1" s="1"/>
  <c r="N367" i="1"/>
  <c r="N352" i="1" s="1"/>
  <c r="J294" i="1" l="1"/>
  <c r="L294" i="1" s="1"/>
  <c r="J293" i="1"/>
  <c r="L293" i="1" s="1"/>
  <c r="J292" i="1"/>
  <c r="L292" i="1" s="1"/>
  <c r="J291" i="1"/>
  <c r="L291" i="1" s="1"/>
  <c r="J290" i="1"/>
  <c r="L290" i="1" s="1"/>
  <c r="J289" i="1"/>
  <c r="L289" i="1" s="1"/>
  <c r="J288" i="1"/>
  <c r="L288" i="1" s="1"/>
  <c r="J287" i="1"/>
  <c r="L287" i="1" s="1"/>
  <c r="J286" i="1"/>
  <c r="L286" i="1" s="1"/>
  <c r="J285" i="1"/>
  <c r="L285" i="1" s="1"/>
  <c r="J284" i="1"/>
  <c r="L284" i="1" s="1"/>
  <c r="J283" i="1"/>
  <c r="L283" i="1" s="1"/>
  <c r="L295" i="1" l="1"/>
  <c r="N279" i="1" s="1"/>
  <c r="J256" i="1"/>
  <c r="L256" i="1" s="1"/>
  <c r="J255" i="1"/>
  <c r="L255" i="1" s="1"/>
  <c r="J254" i="1"/>
  <c r="L254" i="1" s="1"/>
  <c r="J253" i="1"/>
  <c r="L253" i="1" s="1"/>
  <c r="J252" i="1"/>
  <c r="L252" i="1" s="1"/>
  <c r="J251" i="1"/>
  <c r="L251" i="1" s="1"/>
  <c r="J250" i="1"/>
  <c r="L250" i="1" s="1"/>
  <c r="J249" i="1"/>
  <c r="L249" i="1" s="1"/>
  <c r="J248" i="1"/>
  <c r="L248" i="1" s="1"/>
  <c r="J247" i="1"/>
  <c r="L247" i="1" s="1"/>
  <c r="J246" i="1"/>
  <c r="L246" i="1" s="1"/>
  <c r="J245" i="1"/>
  <c r="L245" i="1" s="1"/>
  <c r="L257" i="1" l="1"/>
  <c r="N241" i="1" s="1"/>
  <c r="J218" i="1"/>
  <c r="L218" i="1" s="1"/>
  <c r="J217" i="1"/>
  <c r="L217" i="1" s="1"/>
  <c r="J216" i="1"/>
  <c r="L216" i="1" s="1"/>
  <c r="J215" i="1"/>
  <c r="L215" i="1" s="1"/>
  <c r="J214" i="1"/>
  <c r="L214" i="1" s="1"/>
  <c r="J213" i="1"/>
  <c r="L213" i="1" s="1"/>
  <c r="J212" i="1"/>
  <c r="L212" i="1" s="1"/>
  <c r="J211" i="1"/>
  <c r="L211" i="1" s="1"/>
  <c r="J210" i="1"/>
  <c r="L210" i="1" s="1"/>
  <c r="J197" i="1"/>
  <c r="L197" i="1" s="1"/>
  <c r="J196" i="1"/>
  <c r="L196" i="1" s="1"/>
  <c r="J195" i="1"/>
  <c r="L195" i="1" s="1"/>
  <c r="L219" i="1" l="1"/>
  <c r="N168" i="1" s="1"/>
  <c r="J146" i="1" l="1"/>
  <c r="L146" i="1" s="1"/>
  <c r="J145" i="1"/>
  <c r="L145" i="1" s="1"/>
  <c r="J144" i="1"/>
  <c r="L144" i="1" s="1"/>
  <c r="J143" i="1"/>
  <c r="L143" i="1" s="1"/>
  <c r="J142" i="1"/>
  <c r="L142" i="1" s="1"/>
  <c r="J141" i="1"/>
  <c r="L141" i="1" s="1"/>
  <c r="J140" i="1"/>
  <c r="L140" i="1" s="1"/>
  <c r="J139" i="1"/>
  <c r="L139" i="1" s="1"/>
  <c r="J138" i="1"/>
  <c r="L138" i="1" s="1"/>
  <c r="J137" i="1"/>
  <c r="L137" i="1" s="1"/>
  <c r="J136" i="1"/>
  <c r="L136" i="1" s="1"/>
  <c r="J135" i="1"/>
  <c r="L135" i="1" s="1"/>
  <c r="L147" i="1" l="1"/>
  <c r="N131" i="1" s="1"/>
  <c r="G919" i="1" l="1"/>
  <c r="H919" i="1" s="1"/>
  <c r="H920" i="1" s="1"/>
  <c r="N915" i="1" s="1"/>
  <c r="L889" i="1" l="1"/>
  <c r="N885" i="1" s="1"/>
  <c r="N403" i="1" l="1"/>
  <c r="G942" i="1" l="1"/>
  <c r="G943" i="1" s="1"/>
  <c r="N938" i="1" s="1"/>
  <c r="D868" i="1"/>
  <c r="N859" i="1" s="1"/>
  <c r="N553" i="1" l="1"/>
  <c r="N71" i="1" l="1"/>
  <c r="N38" i="1" s="1"/>
  <c r="J987" i="1" l="1"/>
  <c r="F993" i="1" s="1"/>
  <c r="J812" i="1"/>
  <c r="D815" i="1" s="1"/>
  <c r="N90" i="1"/>
  <c r="L17" i="1"/>
  <c r="N13" i="1" s="1"/>
  <c r="L15" i="1"/>
  <c r="F1001" i="1" l="1"/>
  <c r="L1000" i="1" s="1"/>
  <c r="H1003" i="1" s="1"/>
  <c r="L1003" i="1" s="1"/>
  <c r="F1006" i="1" s="1"/>
  <c r="N982" i="1" s="1"/>
  <c r="J837" i="1"/>
  <c r="E968" i="1"/>
  <c r="N962" i="1" s="1"/>
  <c r="J835" i="1"/>
  <c r="L812" i="1"/>
  <c r="D817" i="1" s="1"/>
  <c r="K812" i="1"/>
  <c r="D816" i="1" s="1"/>
  <c r="D818" i="1" l="1"/>
  <c r="N755" i="1" s="1"/>
  <c r="J839" i="1"/>
  <c r="N830" i="1" s="1"/>
  <c r="F541" i="1"/>
  <c r="N529" i="1" s="1"/>
  <c r="K745" i="1" l="1"/>
  <c r="E748" i="1" s="1"/>
  <c r="N740" i="1" s="1"/>
  <c r="J13" i="1" l="1"/>
  <c r="L13" i="1"/>
  <c r="H13" i="1"/>
  <c r="D13" i="1"/>
  <c r="F13" i="1"/>
</calcChain>
</file>

<file path=xl/sharedStrings.xml><?xml version="1.0" encoding="utf-8"?>
<sst xmlns="http://schemas.openxmlformats.org/spreadsheetml/2006/main" count="1612" uniqueCount="252">
  <si>
    <t>CLIENTE : PREFEITURA MUNICIPAL DE SOROCABA</t>
  </si>
  <si>
    <t>MEMÓRIA DE CÁLCULO</t>
  </si>
  <si>
    <t>ITEM</t>
  </si>
  <si>
    <t>SERVIÇOS</t>
  </si>
  <si>
    <t>UNID.</t>
  </si>
  <si>
    <t>QUANTIDADE</t>
  </si>
  <si>
    <t>=</t>
  </si>
  <si>
    <t>X</t>
  </si>
  <si>
    <t xml:space="preserve">SERVIÇOS PRELIMINARES </t>
  </si>
  <si>
    <t>M2</t>
  </si>
  <si>
    <t>M3</t>
  </si>
  <si>
    <t>x</t>
  </si>
  <si>
    <t>M3xKM</t>
  </si>
  <si>
    <t>Revestimento de concreto asfáltico (s/ transporte)</t>
  </si>
  <si>
    <t>UNxMES</t>
  </si>
  <si>
    <t>2.1</t>
  </si>
  <si>
    <t>ADMINISTRAÇÃO LOCAL</t>
  </si>
  <si>
    <t>19.1</t>
  </si>
  <si>
    <t>VALOR % DO SERVIÇO =</t>
  </si>
  <si>
    <t>VALOR SERVIÇO MÊS (S/ ADM E S/ BDI) x 100</t>
  </si>
  <si>
    <t>VALOR DO CONTRATO (S/ ADM E S/ BDI)</t>
  </si>
  <si>
    <t>VALOR % DO SERVIÇO x VALOR ADMINISTRAÇÃO LOCAL</t>
  </si>
  <si>
    <t>QUANTIDADE MEDIDA DA ADM. LOCAL (MÊS)</t>
  </si>
  <si>
    <t>VALOR DA ADM. LOCAL</t>
  </si>
  <si>
    <t>VALOR DA ADM LOCAL P/ MEDIÇÃO</t>
  </si>
  <si>
    <t>VALOR ADM LOCAL MEDIÇÃO=</t>
  </si>
  <si>
    <t>FOTO 1</t>
  </si>
  <si>
    <t>FOTO 2</t>
  </si>
  <si>
    <t>%</t>
  </si>
  <si>
    <t>CASAMAX COMERCIAL E SERVIÇOS LTDA</t>
  </si>
  <si>
    <t>__________________________________</t>
  </si>
  <si>
    <t>QUANTIDADE MEDIDA DO MÊS =</t>
  </si>
  <si>
    <t>+</t>
  </si>
  <si>
    <t>Kleberson dos Santos Agibert</t>
  </si>
  <si>
    <t>CREA/SP N° 5069939327-SP</t>
  </si>
  <si>
    <t>Engenheiro Civil</t>
  </si>
  <si>
    <t xml:space="preserve">GEOGRELHA POLIETILENO RESIST. TRANSV. 100 KN/M - RESIST. LONGIT. 100 KN/M      </t>
  </si>
  <si>
    <t>Engenheiro Fiscalizador</t>
  </si>
  <si>
    <t>Quantidade</t>
  </si>
  <si>
    <t>Meses</t>
  </si>
  <si>
    <t>/</t>
  </si>
  <si>
    <t>TOTAL (M²)</t>
  </si>
  <si>
    <t>QUANTIDADE TOTAL</t>
  </si>
  <si>
    <t>TEMPO DE EXECUÇÃO</t>
  </si>
  <si>
    <t>TRANSPORTE = VOLUME x DISTÂNCIA</t>
  </si>
  <si>
    <t>VOLUME ACUMULADO (M³)</t>
  </si>
  <si>
    <t>DMT (KM)</t>
  </si>
  <si>
    <t>TRANSPORTE (M³xKM)</t>
  </si>
  <si>
    <t>LD</t>
  </si>
  <si>
    <t>LE</t>
  </si>
  <si>
    <t>TOTAL (M³)</t>
  </si>
  <si>
    <t>BANHEIRO QUÍMICO MODELO STANDART, COM MANUTENÇÃO CONFORME EXIGÊNCIAS DA CETESB</t>
  </si>
  <si>
    <t>FOTO 3</t>
  </si>
  <si>
    <t>FOTO 4</t>
  </si>
  <si>
    <t>FRESAGEM PAVIMENTO</t>
  </si>
  <si>
    <t>ESTACA INICIAL</t>
  </si>
  <si>
    <t>ESTACA FINAL</t>
  </si>
  <si>
    <t>ÁREA
(M²)</t>
  </si>
  <si>
    <t>ESPESSURA (M)</t>
  </si>
  <si>
    <t>2.4</t>
  </si>
  <si>
    <t>2.5</t>
  </si>
  <si>
    <t>IMPRIMADURA BET.IMPERMEABILIZANTE</t>
  </si>
  <si>
    <t>2.6</t>
  </si>
  <si>
    <t>2.11</t>
  </si>
  <si>
    <t>2.12</t>
  </si>
  <si>
    <t>CARGA, DESCARGA E TRANSPORTE DE CONCRETO ASFÁLTICO ATÉ A DISTÂNCIA MÉDIA DE IDA E VOLTA DE 1KM</t>
  </si>
  <si>
    <t>DMT MÁXIMO =  1,00 KM</t>
  </si>
  <si>
    <t>12 Meses</t>
  </si>
  <si>
    <t>LOCAL</t>
  </si>
  <si>
    <t>OBRA:  CONTRATAÇÃO DE EMPRESA ESPECIALIZADA PARA EXECUÇÃO DE SERVIÇOS DE REABILITAÇÃO D INFRAESTRUTURA EM VIAS DO SETOR 7, NO MUNICÍPIO DE SOROCABA (FINANCIAMENTO INTERNACIONAL) - 2° REABERTURA</t>
  </si>
  <si>
    <t>RECAPEAMENTO ASFÁLTICO</t>
  </si>
  <si>
    <t>1.2</t>
  </si>
  <si>
    <t>IMPRIMADURA BETUMINOSA LIGANTE</t>
  </si>
  <si>
    <t>2.13</t>
  </si>
  <si>
    <t>TRANSPORTE DE CONCRETO ASFÁLTICO, ALÉM DO PRIMEIRO KM (ATÉ 20KM)</t>
  </si>
  <si>
    <t>RUA TELEMACO CARDOSO</t>
  </si>
  <si>
    <t>COMPRIMENTO 
(M)</t>
  </si>
  <si>
    <t>2.7</t>
  </si>
  <si>
    <t>BASE BETUMINOSA DE MATERIAIS PROVENIENTES DOS RESIDUOS SOLIDOS DA CONSTRUÇÃO CIVIL (RCC) E/OU DA FRESAGEM DE PAVIMENTOS ASFALTICOS (RAP)</t>
  </si>
  <si>
    <t>2.8</t>
  </si>
  <si>
    <t>BRITAGEM DOS MATERIAIS PROVENIENTES DOS RESÍDUOS DA CONSTRUÇÃO CIVIL</t>
  </si>
  <si>
    <t>2.9</t>
  </si>
  <si>
    <t>CARGA, DESCARGA E TRANSPORTE DE RAP ATÉ A DISTÂNCIA - MÉDIA DE IDA E VOLTA DE 1KM</t>
  </si>
  <si>
    <t>2.10</t>
  </si>
  <si>
    <t>TRANSPORTE DE CONCRETO ASFÁLTICO, ALEM DO PRIMEIRO KM (ATÉ 20 KM) - RAP</t>
  </si>
  <si>
    <t>LARGURA 
(M)</t>
  </si>
  <si>
    <t>DRENAGEM</t>
  </si>
  <si>
    <t>3.3</t>
  </si>
  <si>
    <t>GUIA (MEIO-FIO) E SARJETA CONJUGADOS DE CONCRETO, MOLDADA IN LOCO TRECHO RETO COM EXTRUSORA, GUIA 13 CM BASE X 22 CM ALTURA, SARJETA 30 CM BASE X 8,5 CM ALTURA. AF 06/2016</t>
  </si>
  <si>
    <t>TOTAL (M)</t>
  </si>
  <si>
    <t>M</t>
  </si>
  <si>
    <t>FOTO 5</t>
  </si>
  <si>
    <t>PISTA</t>
  </si>
  <si>
    <t>AVENIDA SANDRO ANTONIO MENDES</t>
  </si>
  <si>
    <t>USINA</t>
  </si>
  <si>
    <t>JULIO E JULIO</t>
  </si>
  <si>
    <t>RUA</t>
  </si>
  <si>
    <t>EMB.</t>
  </si>
  <si>
    <t>AVENIDA SANDRO ANTONIO MENDES / RUA JOSEFA RUBIO BASTIDA</t>
  </si>
  <si>
    <t>AVENIDA SANDRO ANTONIO MENDES / RUA NESTOR SILVA DE OLIVEIRA</t>
  </si>
  <si>
    <t>AVENIDA SANDRO ANTONIO MENDES / RUA JOSE MARINEZ PERES</t>
  </si>
  <si>
    <t>AVENIDA SANDRO ANTONIO MENDES / RUA NANCI RIBEIRO FERRO</t>
  </si>
  <si>
    <t>AVENIDA SANDRO ANTONIO MENDES / RUA PEDRO RUIZ</t>
  </si>
  <si>
    <t>AVENIDA SANDRO ANTONIO MENDES / RUA MARIO GRANATI</t>
  </si>
  <si>
    <t>AVENIDA SANDRO ANTONIO MENDES / RUA FRANCISCO DA SILVA MARTINS</t>
  </si>
  <si>
    <t>2.2</t>
  </si>
  <si>
    <t>IRRIGAÇÃO DE RUAS</t>
  </si>
  <si>
    <t>2.3</t>
  </si>
  <si>
    <t>ABERTURA DE CAIXA ATÉ 25CM, INCLUI ESCAVAÇÃO, COMPACTAÇÃO, TRANSPORTE E PREPARO DO SUE-LEITO</t>
  </si>
  <si>
    <t>DISTÂNCIA (KM)</t>
  </si>
  <si>
    <t>FOTO 6</t>
  </si>
  <si>
    <t>EMB. 1</t>
  </si>
  <si>
    <t>EMB. 2</t>
  </si>
  <si>
    <t>EMB. 3</t>
  </si>
  <si>
    <t>EMB. 4</t>
  </si>
  <si>
    <t>3.1</t>
  </si>
  <si>
    <t>DEMOLÇÃO DE CONCRETO SIMPLES</t>
  </si>
  <si>
    <t>M³</t>
  </si>
  <si>
    <t>3.2</t>
  </si>
  <si>
    <t>CARGA E REMOÇÃO DE ENTULHO ATÉ A DISTÂNCIA MÉDIA DE IDA E VOLTA 1 KM</t>
  </si>
  <si>
    <t>COMPRIMENTO (M)</t>
  </si>
  <si>
    <t>LARGURA (M)</t>
  </si>
  <si>
    <t>DEMOLIÇÃO DE SARJETA</t>
  </si>
  <si>
    <t>DEMOLIÇÃO DE GUIA E SARJETA</t>
  </si>
  <si>
    <t xml:space="preserve"> SARJETA</t>
  </si>
  <si>
    <t>GUIA E SARJETA</t>
  </si>
  <si>
    <t>TRANSPORTE DE PAVIMENTO DE CONCRETO</t>
  </si>
  <si>
    <t>GUIA (M)</t>
  </si>
  <si>
    <t>SARJETA (M)</t>
  </si>
  <si>
    <t>GUIA E SARJETA (M)</t>
  </si>
  <si>
    <t>GUIA EXECUTADA</t>
  </si>
  <si>
    <t>SARJETA EXECUTADA</t>
  </si>
  <si>
    <t>TOTAL DE GUIA E SARJETA EXECUTADOS</t>
  </si>
  <si>
    <t xml:space="preserve">OBS: ONDE EXECUTOU SOMENTE GUIA OU SOMENTE SARJETA CONSIDERAR METRO LINEAR E DIVIDIR POR DOIS. </t>
  </si>
  <si>
    <t>GUIA E SARJETA EXECUTADA</t>
  </si>
  <si>
    <t>TRANSPORTE DE PAVIMENTAÇÃO DE CONCRETO, SARJETA OU SARJETÃO</t>
  </si>
  <si>
    <t>M2XKM</t>
  </si>
  <si>
    <t>DEMOLIÇÃO DE GUIA OU SARJETA</t>
  </si>
  <si>
    <t>VOLUME TOTAL DE TRANSPORTE</t>
  </si>
  <si>
    <t>TRANSPORTE</t>
  </si>
  <si>
    <t>ÁREA</t>
  </si>
  <si>
    <t>3.4</t>
  </si>
  <si>
    <t>3.5</t>
  </si>
  <si>
    <t>REFORMA DE BOCA DE LOBO SIMPLES</t>
  </si>
  <si>
    <t xml:space="preserve">RESTAURO DE BOCAS DE LOBO SIMPLES </t>
  </si>
  <si>
    <t>LADO</t>
  </si>
  <si>
    <t>TOTAL</t>
  </si>
  <si>
    <t>4.3</t>
  </si>
  <si>
    <t>LASTRO DE BRITA E PÓ DE PEDRA</t>
  </si>
  <si>
    <t>SARJETÃO</t>
  </si>
  <si>
    <t>4.4</t>
  </si>
  <si>
    <t>FORNECIMENTO E APLICAÇÃO DE AÇO CA-50 - DIÂMETRO &gt; OU = 1/2"</t>
  </si>
  <si>
    <t>KG</t>
  </si>
  <si>
    <t>4.5</t>
  </si>
  <si>
    <t>FORNECIMENTO E APLICAÇÃO DE CONCRETO USINADO FCK=30,OMPA</t>
  </si>
  <si>
    <t>4.6</t>
  </si>
  <si>
    <t>FORMA PLANA PARA CONCRETO COMUM</t>
  </si>
  <si>
    <t>TELA OU BARRA</t>
  </si>
  <si>
    <t>TOTAL (KG)</t>
  </si>
  <si>
    <t>EMB</t>
  </si>
  <si>
    <t>R. Antônio Silva Saladino</t>
  </si>
  <si>
    <t>P2 LD</t>
  </si>
  <si>
    <t>P2 LE</t>
  </si>
  <si>
    <t>R. Antônio Silva Saladino x R. Francisco Siedler</t>
  </si>
  <si>
    <t>EMB LE</t>
  </si>
  <si>
    <t>ÁREA (M2)</t>
  </si>
  <si>
    <t>VOLUME (M3)</t>
  </si>
  <si>
    <t>P1 LD</t>
  </si>
  <si>
    <t>TRANSPORTE (M3xKM)</t>
  </si>
  <si>
    <t>PAVIENGE</t>
  </si>
  <si>
    <t>*</t>
  </si>
  <si>
    <t>QTD. BL SIMPLES</t>
  </si>
  <si>
    <t>QTD. BL DUPLA</t>
  </si>
  <si>
    <t>QTD. BL TRIPLA</t>
  </si>
  <si>
    <t>DEMOLIÇÃO DE PAVIMENTO ASFÁLTICO, INCLUSIVE CAPA, INCLUI  CARGA NO CAMINHÃO</t>
  </si>
  <si>
    <t>R. Antônio Silva Saladino x R. Antônio Pedro Lucas</t>
  </si>
  <si>
    <t>TRANSPORTE DO RAP (2.9 / 2.10)</t>
  </si>
  <si>
    <t>PAGO NESSA MEDIÇÃO:</t>
  </si>
  <si>
    <t>LEVANTAMENTO OU REBAIXAMENTO DE TAMPÃO D EPOÇOS DE VISITA</t>
  </si>
  <si>
    <t>2.14</t>
  </si>
  <si>
    <t>UN</t>
  </si>
  <si>
    <t>AV. SANDRO ANTÔNIO MENDES</t>
  </si>
  <si>
    <t>CENTRO</t>
  </si>
  <si>
    <t>P1 CENTRO</t>
  </si>
  <si>
    <t>P2 CENTRO</t>
  </si>
  <si>
    <t>P1 LE</t>
  </si>
  <si>
    <t>P1 EMB LD</t>
  </si>
  <si>
    <t>TIPO</t>
  </si>
  <si>
    <t>KG/M2</t>
  </si>
  <si>
    <t>TELA</t>
  </si>
  <si>
    <t>Q159</t>
  </si>
  <si>
    <t>MEDIÇÃO: 04ª MEDIÇÃO - R00</t>
  </si>
  <si>
    <t>REFERENTE AO MÊS: 01/02/2024 Á 29/02/2024</t>
  </si>
  <si>
    <t>RUA ANTONIO SILVA SALADINO</t>
  </si>
  <si>
    <t>AVENIDA SANDRO ANTONIO MENDES x RUA IZAURA LIMA</t>
  </si>
  <si>
    <t>AVENIDA SANDRO ANTÔNIO MENDES</t>
  </si>
  <si>
    <t>AVENIDA ANTONIO SILVA SALADINO</t>
  </si>
  <si>
    <t>AVENIDA ANTONIO SILVA SALADINO / RUA FRANCISCO SIEDLER</t>
  </si>
  <si>
    <t>AVENIDA ANTONIO SILVA SALADINO / RUA JOAQUIM VITORIO PEREIRA</t>
  </si>
  <si>
    <t>EMB.2</t>
  </si>
  <si>
    <t>AVENIDA ANTONIO SILVA SALADINO / RUA ANTONIO PEDRO LUCAS</t>
  </si>
  <si>
    <t>AVENIDA ANTONIO SILVA SALADINO / RUA PROFESSOR CLODOMIRO PEREIRA</t>
  </si>
  <si>
    <t>AVENIDA ANTONIO SILVA SALADINO / RUA MASSAZUMI AOYAMA</t>
  </si>
  <si>
    <t>AVENIDA ANTONIO SILVA SALADINO / RUA FELICIO JOAO</t>
  </si>
  <si>
    <t>AVENIDA ANTONIO SILVA SALADINO / RUA AMABILE DE BARROS</t>
  </si>
  <si>
    <t>AVENIDA ANTONIO SILVA SALADINO / RUA YOLANDA LOMBARDI DA SILVA</t>
  </si>
  <si>
    <t>TOTAL (M2)</t>
  </si>
  <si>
    <t>TOTAL (M3)</t>
  </si>
  <si>
    <t>TOTAL (M3XKM)</t>
  </si>
  <si>
    <t>AV. SANDRO ANTONIO MENDES</t>
  </si>
  <si>
    <t>Nº PV</t>
  </si>
  <si>
    <t>RUA ANTÔNIO SILVA SALADINO</t>
  </si>
  <si>
    <t>TOTAL (UN)</t>
  </si>
  <si>
    <t>AV SANDRO ANTÔNIO MENDES</t>
  </si>
  <si>
    <t>RUA ANTONIO SILVA SALADINO X RUA ANTÔNIO PEDRO LUCAS</t>
  </si>
  <si>
    <t>KM</t>
  </si>
  <si>
    <t>RUA ANTÔNIO SILVA SALADINO X RUA ANTÔNIO PEDRO LUCAS</t>
  </si>
  <si>
    <t xml:space="preserve">UN </t>
  </si>
  <si>
    <t>RUA SANDRO ANTONIO MENDES</t>
  </si>
  <si>
    <t>AVENIDA ANTONIO SILVA SALADINO / RUA ARACI ANTUNES RAMOS</t>
  </si>
  <si>
    <t>AVENIDA ANTONIO SILVA SALADINO / RUA LUIZ ANTONIO MALENTE</t>
  </si>
  <si>
    <t>AVENIDA ANTONIO SILVA SALADINO / RUA IZAURA LIMA BONO</t>
  </si>
  <si>
    <t>AVENIDA ANTONIO SILVA SALADINO / RUA ANTONIO GOMES</t>
  </si>
  <si>
    <t>AVENIDA ANTONIO SILVA SALADINO / RUA NANCI RIBEIRO FERRO</t>
  </si>
  <si>
    <t>AVENIDA ANTONIO SILVA SALADINO / RUA PEDRO RUIZ</t>
  </si>
  <si>
    <t xml:space="preserve">TRANSPORTE TOTAL </t>
  </si>
  <si>
    <t>AVENIDA SANDRO ANTONIO MENDES / RUA JARCY GUILARDUCI SILVA</t>
  </si>
  <si>
    <t>AVENIDA SANDRO ANTONIO MENDES / RUA ANTONIO CORREIA FILHO</t>
  </si>
  <si>
    <t>AVENIDA SANDRO ANTONIO MENDES / RUA WILSON ROBERTO NILSEN</t>
  </si>
  <si>
    <t>AVENIDA SANDRO ANTONIO MENDES / RUA DR. JOSE ARANHA</t>
  </si>
  <si>
    <t>AVENIDA SANDRO ANTONIO MENDES / RUA ALEXANDRE CESAR NEVES</t>
  </si>
  <si>
    <t>AVENIDA SANDRO ANTONIO MENDES / RUA ASSEMIM MOISES ADAD</t>
  </si>
  <si>
    <t>AVENIDA SANDRO ANTONIO MENDES / RUA ARI GOMES DE PROENÇA FILHO</t>
  </si>
  <si>
    <t>AVENIDA SANDRO ANTONIO MENDES / RUA PEDRO NOLASCO DE CAMPOS</t>
  </si>
  <si>
    <t xml:space="preserve">AVENIDA SANDRO ANTONIO MENDES / RUA OITO </t>
  </si>
  <si>
    <t>AVENIDA SANDRO ANTONIO MENDES / RUA MARIANA CORREA DUTRA</t>
  </si>
  <si>
    <t>AVENIDA SANDRO ANTONIO MENDES / RUA FARIDE CALIL JACOBE</t>
  </si>
  <si>
    <t>AVENIDA SANDRO ANTONIO MENDES / RUA PAULO VINHA</t>
  </si>
  <si>
    <t>AVENIDA SANDRO ANTONIO MENDES / RUA AGRARIO ANTUNES</t>
  </si>
  <si>
    <t>AVENIDA SANDRO ANTONIO MENDES / RUA VICENTA SÃO MILHAM</t>
  </si>
  <si>
    <t>AVENIDA SANDRO ANTONIO MENDES / RUA GERALDO JOSE SIQUEIRA SANTOS</t>
  </si>
  <si>
    <t>AVENIDA SANDRO ANTONIO MENDES / RUA MARIA MORENO TRUGILLANO</t>
  </si>
  <si>
    <t>AVENIDA SANDRO ANTONIO MENDES / RUA JOSÉ TRUGILLANO</t>
  </si>
  <si>
    <t>ÁREA (M²)</t>
  </si>
  <si>
    <t>VOLUME (M³)</t>
  </si>
  <si>
    <t>VOLUME TOTAL EXECUTADO</t>
  </si>
  <si>
    <t>PAGO MEDIÇÃO ANTERIOR</t>
  </si>
  <si>
    <t>PAGO NESTA MEDIÇÃO</t>
  </si>
  <si>
    <t>TELEMACO CARDOSO</t>
  </si>
  <si>
    <t>VOLUME TOTAL DE CBUQ EXECUTADO NESTA MEDIÇÃO</t>
  </si>
  <si>
    <t>Sorocaba/SP, 15 de Março de 2024.</t>
  </si>
  <si>
    <t>DATA DA MEDIÇÃO: 15/03/2024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</si>
</sst>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_-* #,##0.00_-;\-* #,##0.00_-;_-* \-??_-;_-@_-"/>
    <numFmt numFmtId="166" formatCode="#,##0.00_);\(#,##0.00\)"/>
    <numFmt numFmtId="167" formatCode="#,##0.000"/>
    <numFmt numFmtId="168" formatCode="0.00000000"/>
  </numFmts>
  <fonts count="2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FF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212121"/>
      <name val="Arial"/>
      <family val="2"/>
    </font>
    <font>
      <sz val="12"/>
      <color rgb="FF212121"/>
      <name val="Arial"/>
      <family val="2"/>
    </font>
    <font>
      <b/>
      <sz val="12"/>
      <color rgb="FFFF0000"/>
      <name val="Arial"/>
      <family val="2"/>
    </font>
    <font>
      <sz val="8"/>
      <name val="Calibri"/>
      <family val="2"/>
      <charset val="1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2"/>
      <name val="Arial"/>
      <family val="2"/>
      <charset val="1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6" fillId="0" borderId="0" applyBorder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9" fontId="6" fillId="0" borderId="0" applyBorder="0" applyProtection="0"/>
    <xf numFmtId="9" fontId="2" fillId="0" borderId="0" applyBorder="0" applyProtection="0"/>
    <xf numFmtId="165" fontId="6" fillId="0" borderId="0" applyBorder="0" applyProtection="0"/>
    <xf numFmtId="165" fontId="6" fillId="0" borderId="0" applyBorder="0" applyProtection="0"/>
    <xf numFmtId="165" fontId="6" fillId="0" borderId="0" applyBorder="0" applyProtection="0"/>
    <xf numFmtId="165" fontId="6" fillId="0" borderId="0" applyBorder="0" applyProtection="0"/>
    <xf numFmtId="166" fontId="2" fillId="0" borderId="0" applyBorder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88">
    <xf numFmtId="0" fontId="0" fillId="0" borderId="0" xfId="0"/>
    <xf numFmtId="0" fontId="0" fillId="2" borderId="0" xfId="0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0" xfId="0" applyFont="1" applyFill="1"/>
    <xf numFmtId="0" fontId="3" fillId="2" borderId="4" xfId="0" applyFont="1" applyFill="1" applyBorder="1"/>
    <xf numFmtId="0" fontId="0" fillId="3" borderId="0" xfId="0" applyFill="1"/>
    <xf numFmtId="0" fontId="0" fillId="5" borderId="0" xfId="0" applyFill="1"/>
    <xf numFmtId="0" fontId="0" fillId="4" borderId="0" xfId="0" applyFill="1"/>
    <xf numFmtId="0" fontId="5" fillId="2" borderId="0" xfId="0" applyFont="1" applyFill="1"/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2" fontId="7" fillId="0" borderId="9" xfId="0" applyNumberFormat="1" applyFont="1" applyBorder="1" applyAlignment="1">
      <alignment horizontal="left"/>
    </xf>
    <xf numFmtId="0" fontId="7" fillId="0" borderId="10" xfId="0" applyFont="1" applyBorder="1"/>
    <xf numFmtId="0" fontId="7" fillId="0" borderId="9" xfId="0" applyFont="1" applyBorder="1" applyAlignment="1">
      <alignment horizontal="left"/>
    </xf>
    <xf numFmtId="0" fontId="8" fillId="0" borderId="8" xfId="0" applyFont="1" applyBorder="1"/>
    <xf numFmtId="0" fontId="10" fillId="0" borderId="2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4" fontId="10" fillId="0" borderId="2" xfId="14" applyNumberFormat="1" applyFont="1" applyFill="1" applyBorder="1" applyAlignment="1"/>
    <xf numFmtId="3" fontId="10" fillId="0" borderId="2" xfId="14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10" fontId="10" fillId="0" borderId="2" xfId="0" applyNumberFormat="1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4" fontId="10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right"/>
    </xf>
    <xf numFmtId="4" fontId="10" fillId="0" borderId="10" xfId="0" applyNumberFormat="1" applyFont="1" applyBorder="1" applyAlignment="1">
      <alignment horizontal="left"/>
    </xf>
    <xf numFmtId="4" fontId="10" fillId="0" borderId="2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4" fontId="10" fillId="0" borderId="2" xfId="0" applyNumberFormat="1" applyFont="1" applyBorder="1" applyAlignment="1">
      <alignment horizontal="left"/>
    </xf>
    <xf numFmtId="168" fontId="10" fillId="0" borderId="9" xfId="0" applyNumberFormat="1" applyFont="1" applyBorder="1" applyAlignment="1">
      <alignment horizontal="right"/>
    </xf>
    <xf numFmtId="168" fontId="10" fillId="0" borderId="9" xfId="0" applyNumberFormat="1" applyFont="1" applyBorder="1"/>
    <xf numFmtId="0" fontId="7" fillId="0" borderId="8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9" fillId="0" borderId="9" xfId="0" applyFont="1" applyBorder="1"/>
    <xf numFmtId="0" fontId="10" fillId="0" borderId="9" xfId="0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top"/>
    </xf>
    <xf numFmtId="2" fontId="12" fillId="0" borderId="6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17" fontId="8" fillId="0" borderId="6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top"/>
    </xf>
    <xf numFmtId="2" fontId="7" fillId="0" borderId="10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2" borderId="0" xfId="0" applyFont="1" applyFill="1"/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7" xfId="0" applyFont="1" applyBorder="1"/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6" xfId="0" applyFont="1" applyBorder="1"/>
    <xf numFmtId="2" fontId="7" fillId="0" borderId="9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/>
    <xf numFmtId="2" fontId="8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/>
    </xf>
    <xf numFmtId="4" fontId="8" fillId="0" borderId="9" xfId="0" applyNumberFormat="1" applyFont="1" applyBorder="1" applyAlignment="1">
      <alignment horizontal="center" vertical="center"/>
    </xf>
    <xf numFmtId="0" fontId="7" fillId="0" borderId="16" xfId="0" applyFont="1" applyBorder="1"/>
    <xf numFmtId="0" fontId="7" fillId="0" borderId="6" xfId="0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top"/>
    </xf>
    <xf numFmtId="0" fontId="8" fillId="2" borderId="9" xfId="0" applyFont="1" applyFill="1" applyBorder="1"/>
    <xf numFmtId="0" fontId="8" fillId="0" borderId="8" xfId="0" applyFont="1" applyBorder="1" applyAlignment="1">
      <alignment horizontal="center" vertical="top"/>
    </xf>
    <xf numFmtId="0" fontId="8" fillId="2" borderId="8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2" fontId="12" fillId="0" borderId="6" xfId="0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2" fontId="10" fillId="0" borderId="9" xfId="15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167" fontId="10" fillId="0" borderId="9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top"/>
    </xf>
    <xf numFmtId="0" fontId="7" fillId="2" borderId="0" xfId="0" applyFont="1" applyFill="1"/>
    <xf numFmtId="2" fontId="10" fillId="0" borderId="10" xfId="0" applyNumberFormat="1" applyFont="1" applyBorder="1" applyAlignment="1">
      <alignment horizontal="left"/>
    </xf>
    <xf numFmtId="2" fontId="11" fillId="0" borderId="16" xfId="0" applyNumberFormat="1" applyFont="1" applyBorder="1" applyAlignment="1">
      <alignment horizontal="center" vertical="top"/>
    </xf>
    <xf numFmtId="0" fontId="8" fillId="0" borderId="7" xfId="0" applyFont="1" applyBorder="1" applyAlignment="1">
      <alignment horizontal="center"/>
    </xf>
    <xf numFmtId="17" fontId="7" fillId="0" borderId="8" xfId="0" applyNumberFormat="1" applyFont="1" applyBorder="1" applyAlignment="1">
      <alignment horizontal="center" vertical="center"/>
    </xf>
    <xf numFmtId="17" fontId="7" fillId="0" borderId="9" xfId="0" applyNumberFormat="1" applyFont="1" applyBorder="1" applyAlignment="1">
      <alignment horizontal="center" vertical="center"/>
    </xf>
    <xf numFmtId="17" fontId="7" fillId="0" borderId="10" xfId="0" applyNumberFormat="1" applyFont="1" applyBorder="1" applyAlignment="1">
      <alignment horizontal="center" vertical="center"/>
    </xf>
    <xf numFmtId="17" fontId="7" fillId="0" borderId="8" xfId="0" applyNumberFormat="1" applyFont="1" applyBorder="1" applyAlignment="1">
      <alignment vertical="center"/>
    </xf>
    <xf numFmtId="2" fontId="8" fillId="0" borderId="9" xfId="0" applyNumberFormat="1" applyFont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0" fontId="8" fillId="0" borderId="6" xfId="0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4" fontId="7" fillId="6" borderId="6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 wrapText="1"/>
    </xf>
    <xf numFmtId="4" fontId="7" fillId="7" borderId="6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horizontal="center" vertical="center"/>
    </xf>
    <xf numFmtId="0" fontId="8" fillId="0" borderId="10" xfId="0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/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2" borderId="10" xfId="0" applyFont="1" applyFill="1" applyBorder="1"/>
    <xf numFmtId="0" fontId="8" fillId="2" borderId="6" xfId="0" applyFont="1" applyFill="1" applyBorder="1"/>
    <xf numFmtId="0" fontId="7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/>
    </xf>
    <xf numFmtId="0" fontId="13" fillId="0" borderId="8" xfId="0" applyFont="1" applyBorder="1"/>
    <xf numFmtId="0" fontId="7" fillId="0" borderId="0" xfId="0" applyFont="1"/>
    <xf numFmtId="2" fontId="7" fillId="2" borderId="6" xfId="0" applyNumberFormat="1" applyFont="1" applyFill="1" applyBorder="1" applyAlignment="1">
      <alignment horizontal="center"/>
    </xf>
    <xf numFmtId="0" fontId="8" fillId="2" borderId="8" xfId="0" applyFont="1" applyFill="1" applyBorder="1"/>
    <xf numFmtId="0" fontId="7" fillId="8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 wrapText="1"/>
    </xf>
    <xf numFmtId="4" fontId="7" fillId="8" borderId="6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4" fontId="7" fillId="2" borderId="10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167" fontId="7" fillId="0" borderId="9" xfId="0" applyNumberFormat="1" applyFont="1" applyBorder="1" applyAlignment="1">
      <alignment horizontal="center" vertical="center"/>
    </xf>
    <xf numFmtId="17" fontId="7" fillId="0" borderId="6" xfId="0" applyNumberFormat="1" applyFont="1" applyBorder="1" applyAlignment="1">
      <alignment vertical="center"/>
    </xf>
    <xf numFmtId="17" fontId="7" fillId="0" borderId="16" xfId="0" applyNumberFormat="1" applyFont="1" applyBorder="1" applyAlignment="1">
      <alignment horizontal="center" vertical="center"/>
    </xf>
    <xf numFmtId="17" fontId="7" fillId="0" borderId="5" xfId="0" applyNumberFormat="1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0" fontId="12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17" fontId="8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2" fontId="12" fillId="0" borderId="10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right"/>
    </xf>
    <xf numFmtId="0" fontId="16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2" borderId="9" xfId="0" applyFont="1" applyFill="1" applyBorder="1" applyAlignment="1">
      <alignment horizontal="right"/>
    </xf>
    <xf numFmtId="0" fontId="8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top"/>
    </xf>
    <xf numFmtId="2" fontId="8" fillId="2" borderId="9" xfId="0" applyNumberFormat="1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0" fontId="0" fillId="2" borderId="9" xfId="0" applyFill="1" applyBorder="1"/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 vertical="top"/>
    </xf>
    <xf numFmtId="2" fontId="8" fillId="0" borderId="9" xfId="0" applyNumberFormat="1" applyFont="1" applyBorder="1" applyAlignment="1">
      <alignment horizontal="center" vertical="top"/>
    </xf>
    <xf numFmtId="0" fontId="8" fillId="0" borderId="9" xfId="0" applyFont="1" applyBorder="1" applyAlignment="1">
      <alignment horizontal="left" vertical="top"/>
    </xf>
    <xf numFmtId="0" fontId="13" fillId="0" borderId="15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6" fillId="0" borderId="8" xfId="0" applyFont="1" applyBorder="1" applyAlignment="1">
      <alignment vertical="center" wrapText="1"/>
    </xf>
    <xf numFmtId="2" fontId="16" fillId="0" borderId="8" xfId="0" applyNumberFormat="1" applyFont="1" applyBorder="1" applyAlignment="1">
      <alignment horizontal="center" vertical="center"/>
    </xf>
    <xf numFmtId="17" fontId="8" fillId="0" borderId="6" xfId="0" applyNumberFormat="1" applyFont="1" applyBorder="1" applyAlignment="1">
      <alignment horizontal="left" vertical="center"/>
    </xf>
    <xf numFmtId="2" fontId="9" fillId="0" borderId="6" xfId="0" applyNumberFormat="1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7" fillId="0" borderId="1" xfId="0" applyFont="1" applyBorder="1"/>
    <xf numFmtId="0" fontId="8" fillId="2" borderId="18" xfId="0" applyFont="1" applyFill="1" applyBorder="1"/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18" xfId="0" applyFont="1" applyBorder="1"/>
    <xf numFmtId="0" fontId="8" fillId="0" borderId="18" xfId="0" applyFont="1" applyBorder="1" applyAlignment="1">
      <alignment horizontal="center"/>
    </xf>
    <xf numFmtId="0" fontId="8" fillId="0" borderId="6" xfId="0" quotePrefix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/>
    </xf>
    <xf numFmtId="0" fontId="0" fillId="2" borderId="2" xfId="0" applyFill="1" applyBorder="1"/>
    <xf numFmtId="0" fontId="8" fillId="2" borderId="2" xfId="0" applyFont="1" applyFill="1" applyBorder="1"/>
    <xf numFmtId="0" fontId="7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3" fillId="0" borderId="1" xfId="0" applyFont="1" applyBorder="1"/>
    <xf numFmtId="0" fontId="7" fillId="0" borderId="2" xfId="0" applyFont="1" applyBorder="1"/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2" fontId="7" fillId="0" borderId="2" xfId="0" applyNumberFormat="1" applyFont="1" applyBorder="1" applyAlignment="1">
      <alignment horizontal="center" vertical="top"/>
    </xf>
    <xf numFmtId="2" fontId="7" fillId="2" borderId="6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top"/>
    </xf>
    <xf numFmtId="2" fontId="7" fillId="0" borderId="16" xfId="0" applyNumberFormat="1" applyFont="1" applyBorder="1" applyAlignment="1">
      <alignment horizontal="center" vertical="top"/>
    </xf>
    <xf numFmtId="2" fontId="7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" fontId="8" fillId="0" borderId="6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vertical="center"/>
    </xf>
    <xf numFmtId="2" fontId="7" fillId="0" borderId="10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4" fontId="8" fillId="0" borderId="2" xfId="0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top"/>
    </xf>
    <xf numFmtId="2" fontId="11" fillId="0" borderId="9" xfId="0" applyNumberFormat="1" applyFont="1" applyBorder="1" applyAlignment="1">
      <alignment horizontal="center" vertical="top"/>
    </xf>
    <xf numFmtId="2" fontId="11" fillId="0" borderId="10" xfId="0" applyNumberFormat="1" applyFont="1" applyBorder="1" applyAlignment="1">
      <alignment horizontal="center" vertical="top"/>
    </xf>
    <xf numFmtId="0" fontId="10" fillId="0" borderId="9" xfId="0" quotePrefix="1" applyFont="1" applyBorder="1" applyAlignment="1">
      <alignment horizontal="center" vertical="top"/>
    </xf>
    <xf numFmtId="0" fontId="9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8" fillId="0" borderId="9" xfId="0" quotePrefix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6" xfId="0" quotePrefix="1" applyFont="1" applyBorder="1" applyAlignment="1">
      <alignment horizontal="center" vertical="center"/>
    </xf>
    <xf numFmtId="2" fontId="19" fillId="0" borderId="6" xfId="0" applyNumberFormat="1" applyFont="1" applyBorder="1" applyAlignment="1">
      <alignment horizontal="center" vertical="center"/>
    </xf>
    <xf numFmtId="2" fontId="19" fillId="0" borderId="6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0" fontId="7" fillId="0" borderId="15" xfId="0" applyFont="1" applyBorder="1"/>
    <xf numFmtId="0" fontId="8" fillId="0" borderId="0" xfId="0" quotePrefix="1" applyFont="1" applyAlignment="1">
      <alignment horizontal="center" vertical="top"/>
    </xf>
    <xf numFmtId="0" fontId="8" fillId="0" borderId="6" xfId="0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/>
    </xf>
    <xf numFmtId="0" fontId="8" fillId="0" borderId="6" xfId="0" quotePrefix="1" applyFont="1" applyBorder="1" applyAlignment="1">
      <alignment horizontal="center" wrapText="1"/>
    </xf>
    <xf numFmtId="0" fontId="16" fillId="0" borderId="6" xfId="0" quotePrefix="1" applyFont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/>
    </xf>
    <xf numFmtId="0" fontId="8" fillId="0" borderId="1" xfId="0" applyFont="1" applyBorder="1"/>
    <xf numFmtId="0" fontId="8" fillId="0" borderId="7" xfId="0" applyFont="1" applyBorder="1"/>
    <xf numFmtId="0" fontId="8" fillId="0" borderId="9" xfId="0" quotePrefix="1" applyFont="1" applyBorder="1" applyAlignment="1">
      <alignment horizontal="center"/>
    </xf>
    <xf numFmtId="2" fontId="9" fillId="0" borderId="9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15" fillId="0" borderId="6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17" xfId="0" quotePrefix="1" applyFont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 wrapText="1"/>
    </xf>
    <xf numFmtId="2" fontId="16" fillId="0" borderId="6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top"/>
    </xf>
    <xf numFmtId="2" fontId="8" fillId="0" borderId="16" xfId="0" applyNumberFormat="1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2" fontId="8" fillId="0" borderId="1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quotePrefix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19" fillId="0" borderId="9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indent="1"/>
    </xf>
    <xf numFmtId="17" fontId="10" fillId="0" borderId="17" xfId="0" applyNumberFormat="1" applyFont="1" applyBorder="1" applyAlignment="1">
      <alignment horizontal="left" vertical="center" indent="1"/>
    </xf>
    <xf numFmtId="2" fontId="10" fillId="0" borderId="17" xfId="0" applyNumberFormat="1" applyFont="1" applyBorder="1" applyAlignment="1">
      <alignment horizontal="center" vertical="top"/>
    </xf>
    <xf numFmtId="17" fontId="10" fillId="0" borderId="6" xfId="0" applyNumberFormat="1" applyFont="1" applyBorder="1" applyAlignment="1">
      <alignment horizontal="left" vertical="center" indent="1"/>
    </xf>
    <xf numFmtId="17" fontId="10" fillId="0" borderId="6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top"/>
    </xf>
    <xf numFmtId="0" fontId="16" fillId="0" borderId="17" xfId="0" applyFont="1" applyBorder="1" applyAlignment="1">
      <alignment horizontal="left" vertical="center" indent="1"/>
    </xf>
    <xf numFmtId="0" fontId="16" fillId="0" borderId="19" xfId="0" applyFont="1" applyBorder="1" applyAlignment="1">
      <alignment horizontal="left" vertical="center" indent="1"/>
    </xf>
    <xf numFmtId="0" fontId="16" fillId="0" borderId="19" xfId="0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center" wrapText="1"/>
    </xf>
    <xf numFmtId="2" fontId="16" fillId="0" borderId="18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2" fontId="18" fillId="0" borderId="6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2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9" fillId="6" borderId="6" xfId="0" applyFont="1" applyFill="1" applyBorder="1" applyAlignment="1">
      <alignment horizontal="left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 wrapText="1"/>
    </xf>
    <xf numFmtId="0" fontId="9" fillId="8" borderId="9" xfId="0" applyFont="1" applyFill="1" applyBorder="1" applyAlignment="1">
      <alignment horizontal="left" vertical="center" wrapText="1"/>
    </xf>
    <xf numFmtId="0" fontId="9" fillId="8" borderId="10" xfId="0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9" fillId="7" borderId="8" xfId="0" applyFont="1" applyFill="1" applyBorder="1" applyAlignment="1">
      <alignment horizontal="left" vertical="center" wrapText="1"/>
    </xf>
    <xf numFmtId="0" fontId="9" fillId="7" borderId="9" xfId="0" applyFont="1" applyFill="1" applyBorder="1" applyAlignment="1">
      <alignment horizontal="left" vertical="center" wrapText="1"/>
    </xf>
    <xf numFmtId="0" fontId="9" fillId="7" borderId="10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/>
    </xf>
    <xf numFmtId="2" fontId="7" fillId="0" borderId="16" xfId="0" applyNumberFormat="1" applyFont="1" applyBorder="1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17" fillId="2" borderId="7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2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/>
    </xf>
    <xf numFmtId="0" fontId="9" fillId="6" borderId="8" xfId="0" quotePrefix="1" applyFont="1" applyFill="1" applyBorder="1" applyAlignment="1">
      <alignment horizontal="left" vertical="center" wrapText="1"/>
    </xf>
    <xf numFmtId="0" fontId="9" fillId="6" borderId="9" xfId="0" quotePrefix="1" applyFont="1" applyFill="1" applyBorder="1" applyAlignment="1">
      <alignment horizontal="left" vertical="center" wrapText="1"/>
    </xf>
    <xf numFmtId="0" fontId="9" fillId="6" borderId="10" xfId="0" quotePrefix="1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10" fontId="10" fillId="0" borderId="9" xfId="15" applyNumberFormat="1" applyFont="1" applyFill="1" applyBorder="1" applyAlignment="1">
      <alignment horizontal="center"/>
    </xf>
    <xf numFmtId="10" fontId="10" fillId="0" borderId="10" xfId="15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/>
    </xf>
    <xf numFmtId="4" fontId="10" fillId="0" borderId="13" xfId="0" applyNumberFormat="1" applyFont="1" applyBorder="1" applyAlignment="1">
      <alignment horizontal="center" vertical="center"/>
    </xf>
  </cellXfs>
  <cellStyles count="16">
    <cellStyle name="Moeda" xfId="14" builtinId="4"/>
    <cellStyle name="Moeda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4" xr:uid="{00000000-0005-0000-0000-000005000000}"/>
    <cellStyle name="Normal 4" xfId="5" xr:uid="{00000000-0005-0000-0000-000006000000}"/>
    <cellStyle name="Normal 8" xfId="6" xr:uid="{00000000-0005-0000-0000-000007000000}"/>
    <cellStyle name="Porcentagem" xfId="15" builtinId="5"/>
    <cellStyle name="Porcentagem 2" xfId="7" xr:uid="{00000000-0005-0000-0000-000008000000}"/>
    <cellStyle name="Porcentagem 3" xfId="8" xr:uid="{00000000-0005-0000-0000-000009000000}"/>
    <cellStyle name="Separador de milhares 7" xfId="9" xr:uid="{00000000-0005-0000-0000-00000A000000}"/>
    <cellStyle name="Vírgula 2" xfId="10" xr:uid="{00000000-0005-0000-0000-00000C000000}"/>
    <cellStyle name="Vírgula 3" xfId="11" xr:uid="{00000000-0005-0000-0000-00000D000000}"/>
    <cellStyle name="Vírgula 4" xfId="12" xr:uid="{00000000-0005-0000-0000-00000E000000}"/>
    <cellStyle name="Vírgula 5" xfId="13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227239</xdr:colOff>
      <xdr:row>0</xdr:row>
      <xdr:rowOff>225879</xdr:rowOff>
    </xdr:from>
    <xdr:to>
      <xdr:col>1</xdr:col>
      <xdr:colOff>1537607</xdr:colOff>
      <xdr:row>2</xdr:row>
      <xdr:rowOff>111257</xdr:rowOff>
    </xdr:to>
    <xdr:pic>
      <xdr:nvPicPr>
        <xdr:cNvPr id="2" name="Imagem 1" descr="Desenho em preto e branco&#10;&#10;Descrição gerada automaticamente com confiança média">
          <a:extLst>
            <a:ext uri="{FF2B5EF4-FFF2-40B4-BE49-F238E27FC236}">
              <a16:creationId xmlns:a16="http://schemas.microsoft.com/office/drawing/2014/main" id="{88DA0E5B-C51F-45C4-A6D8-9768DF2F95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39" y="225879"/>
          <a:ext cx="2276475" cy="524914"/>
        </a:xfrm>
        <a:prstGeom prst="rect">
          <a:avLst/>
        </a:prstGeom>
      </xdr:spPr>
    </xdr:pic>
    <xdr:clientData/>
  </xdr:twoCellAnchor>
  <xdr:twoCellAnchor>
    <xdr:from>
      <xdr:col>3</xdr:col>
      <xdr:colOff>857250</xdr:colOff>
      <xdr:row>999</xdr:row>
      <xdr:rowOff>76200</xdr:rowOff>
    </xdr:from>
    <xdr:to>
      <xdr:col>5</xdr:col>
      <xdr:colOff>238125</xdr:colOff>
      <xdr:row>1000</xdr:row>
      <xdr:rowOff>123825</xdr:rowOff>
    </xdr:to>
    <xdr:cxnSp macro="">
      <xdr:nvCxnSpPr>
        <xdr:cNvPr id="33" name="Conector reto 32">
          <a:extLst>
            <a:ext uri="{FF2B5EF4-FFF2-40B4-BE49-F238E27FC236}">
              <a16:creationId xmlns:a16="http://schemas.microsoft.com/office/drawing/2014/main" id="{3CC58166-2B35-89D1-3CB9-8BB2BF0C05EE}"/>
            </a:ext>
          </a:extLst>
        </xdr:cNvPr>
        <xdr:cNvCxnSpPr/>
      </xdr:nvCxnSpPr>
      <xdr:spPr>
        <a:xfrm>
          <a:off x="2781300" y="103917750"/>
          <a:ext cx="695325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876300</xdr:colOff>
      <xdr:row>999</xdr:row>
      <xdr:rowOff>76200</xdr:rowOff>
    </xdr:from>
    <xdr:to>
      <xdr:col>5</xdr:col>
      <xdr:colOff>238125</xdr:colOff>
      <xdr:row>1000</xdr:row>
      <xdr:rowOff>123825</xdr:rowOff>
    </xdr:to>
    <xdr:cxnSp macro="">
      <xdr:nvCxnSpPr>
        <xdr:cNvPr id="35" name="Conector reto 34">
          <a:extLst>
            <a:ext uri="{FF2B5EF4-FFF2-40B4-BE49-F238E27FC236}">
              <a16:creationId xmlns:a16="http://schemas.microsoft.com/office/drawing/2014/main" id="{7D2A364B-141F-D129-72AB-C1985E77879F}"/>
            </a:ext>
          </a:extLst>
        </xdr:cNvPr>
        <xdr:cNvCxnSpPr/>
      </xdr:nvCxnSpPr>
      <xdr:spPr>
        <a:xfrm flipV="1">
          <a:off x="2800350" y="195319650"/>
          <a:ext cx="676275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5115050</xdr:colOff>
      <xdr:row>19</xdr:row>
      <xdr:rowOff>71744</xdr:rowOff>
    </xdr:from>
    <xdr:to>
      <xdr:col>3</xdr:col>
      <xdr:colOff>485671</xdr:colOff>
      <xdr:row>32</xdr:row>
      <xdr:rowOff>4329</xdr:rowOff>
    </xdr:to>
    <xdr:pic>
      <xdr:nvPicPr>
        <xdr:cNvPr id="1798" name="Imagem 1797" descr="Casa com gramado na frente&#10;&#10;Descrição gerada automaticamente">
          <a:extLst>
            <a:ext uri="{FF2B5EF4-FFF2-40B4-BE49-F238E27FC236}">
              <a16:creationId xmlns:a16="http://schemas.microsoft.com/office/drawing/2014/main" id="{7F426AF8-764C-4DAD-41CE-01CD73364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4868" y="4557153"/>
          <a:ext cx="4618530" cy="2629891"/>
        </a:xfrm>
        <a:prstGeom prst="rect">
          <a:avLst/>
        </a:prstGeom>
      </xdr:spPr>
    </xdr:pic>
    <xdr:clientData/>
  </xdr:twoCellAnchor>
  <xdr:twoCellAnchor editAs="oneCell">
    <xdr:from>
      <xdr:col>8</xdr:col>
      <xdr:colOff>131617</xdr:colOff>
      <xdr:row>19</xdr:row>
      <xdr:rowOff>77066</xdr:rowOff>
    </xdr:from>
    <xdr:to>
      <xdr:col>10</xdr:col>
      <xdr:colOff>1402772</xdr:colOff>
      <xdr:row>32</xdr:row>
      <xdr:rowOff>191</xdr:rowOff>
    </xdr:to>
    <xdr:pic>
      <xdr:nvPicPr>
        <xdr:cNvPr id="8" name="Imagem 7" descr="Lago com árvores em volta&#10;&#10;Descrição gerada automaticamente com confiança média">
          <a:extLst>
            <a:ext uri="{FF2B5EF4-FFF2-40B4-BE49-F238E27FC236}">
              <a16:creationId xmlns:a16="http://schemas.microsoft.com/office/drawing/2014/main" id="{FCBC0C29-8D1E-E890-F179-9E9535708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5981" y="4562475"/>
          <a:ext cx="4630882" cy="2611331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5429250</xdr:colOff>
      <xdr:row>73</xdr:row>
      <xdr:rowOff>22968</xdr:rowOff>
    </xdr:from>
    <xdr:to>
      <xdr:col>3</xdr:col>
      <xdr:colOff>581891</xdr:colOff>
      <xdr:row>86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71E0610-8177-4BC1-BB61-6F005FFA28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27385"/>
        <a:stretch/>
      </xdr:blipFill>
      <xdr:spPr bwMode="auto">
        <a:xfrm>
          <a:off x="6400800" y="16653618"/>
          <a:ext cx="4419600" cy="2701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73</xdr:row>
      <xdr:rowOff>0</xdr:rowOff>
    </xdr:from>
    <xdr:to>
      <xdr:col>10</xdr:col>
      <xdr:colOff>1276350</xdr:colOff>
      <xdr:row>86</xdr:row>
      <xdr:rowOff>1973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7D80072-0E25-4915-913D-5370ED6D8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7600" y="16630650"/>
          <a:ext cx="4419600" cy="2726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5063836</xdr:colOff>
      <xdr:row>150</xdr:row>
      <xdr:rowOff>11559</xdr:rowOff>
    </xdr:from>
    <xdr:to>
      <xdr:col>3</xdr:col>
      <xdr:colOff>273627</xdr:colOff>
      <xdr:row>163</xdr:row>
      <xdr:rowOff>4055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F3428041-187A-4358-A1D3-360441B1E6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14" b="41231"/>
        <a:stretch/>
      </xdr:blipFill>
      <xdr:spPr bwMode="auto">
        <a:xfrm>
          <a:off x="6033654" y="23685514"/>
          <a:ext cx="4457700" cy="2694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242457</xdr:colOff>
      <xdr:row>150</xdr:row>
      <xdr:rowOff>2</xdr:rowOff>
    </xdr:from>
    <xdr:to>
      <xdr:col>10</xdr:col>
      <xdr:colOff>1328309</xdr:colOff>
      <xdr:row>163</xdr:row>
      <xdr:rowOff>1395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D4D0E550-E2CE-46BC-B613-B16E08AAF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5943161" y="22797617"/>
          <a:ext cx="2692899" cy="4445579"/>
        </a:xfrm>
        <a:prstGeom prst="rect">
          <a:avLst/>
        </a:prstGeom>
        <a:noFill/>
        <a:scene3d>
          <a:camera prst="orthographicFront">
            <a:rot lat="0" lon="0" rev="0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249381</xdr:colOff>
      <xdr:row>262</xdr:row>
      <xdr:rowOff>19051</xdr:rowOff>
    </xdr:from>
    <xdr:to>
      <xdr:col>10</xdr:col>
      <xdr:colOff>1437408</xdr:colOff>
      <xdr:row>275</xdr:row>
      <xdr:rowOff>2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82E27072-4420-4476-85CF-D961BEA55A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16" b="42062"/>
        <a:stretch/>
      </xdr:blipFill>
      <xdr:spPr bwMode="auto">
        <a:xfrm>
          <a:off x="15073745" y="47540142"/>
          <a:ext cx="4547754" cy="2682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298</xdr:row>
      <xdr:rowOff>19050</xdr:rowOff>
    </xdr:from>
    <xdr:to>
      <xdr:col>10</xdr:col>
      <xdr:colOff>1358855</xdr:colOff>
      <xdr:row>311</xdr:row>
      <xdr:rowOff>0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DA7E7569-32F1-4CBD-83E9-958F4F25CB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36" b="43086"/>
        <a:stretch/>
      </xdr:blipFill>
      <xdr:spPr bwMode="auto">
        <a:xfrm>
          <a:off x="15030450" y="47015400"/>
          <a:ext cx="4559255" cy="270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206084</xdr:colOff>
      <xdr:row>335</xdr:row>
      <xdr:rowOff>36369</xdr:rowOff>
    </xdr:from>
    <xdr:to>
      <xdr:col>10</xdr:col>
      <xdr:colOff>1387185</xdr:colOff>
      <xdr:row>348</xdr:row>
      <xdr:rowOff>17319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BF893E80-063F-4E68-AB88-C697BC6724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336"/>
        <a:stretch/>
      </xdr:blipFill>
      <xdr:spPr bwMode="auto">
        <a:xfrm>
          <a:off x="15030448" y="63663369"/>
          <a:ext cx="4540828" cy="2682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1257300</xdr:colOff>
      <xdr:row>421</xdr:row>
      <xdr:rowOff>19050</xdr:rowOff>
    </xdr:from>
    <xdr:to>
      <xdr:col>1</xdr:col>
      <xdr:colOff>5848350</xdr:colOff>
      <xdr:row>434</xdr:row>
      <xdr:rowOff>8556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2A86932C-28AF-4BC7-8D4A-EA7D16CF6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228850" y="67437000"/>
          <a:ext cx="4591050" cy="2713656"/>
        </a:xfrm>
        <a:prstGeom prst="rect">
          <a:avLst/>
        </a:prstGeom>
      </xdr:spPr>
    </xdr:pic>
    <xdr:clientData/>
  </xdr:twoCellAnchor>
  <xdr:twoCellAnchor editAs="oneCell">
    <xdr:from>
      <xdr:col>2</xdr:col>
      <xdr:colOff>1181100</xdr:colOff>
      <xdr:row>421</xdr:row>
      <xdr:rowOff>19050</xdr:rowOff>
    </xdr:from>
    <xdr:to>
      <xdr:col>4</xdr:col>
      <xdr:colOff>1581150</xdr:colOff>
      <xdr:row>434</xdr:row>
      <xdr:rowOff>2021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83FCAA52-F441-4AF7-BDF2-8641267E3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667750" y="67437000"/>
          <a:ext cx="4572000" cy="2705100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421</xdr:row>
      <xdr:rowOff>19050</xdr:rowOff>
    </xdr:from>
    <xdr:to>
      <xdr:col>10</xdr:col>
      <xdr:colOff>1333500</xdr:colOff>
      <xdr:row>434</xdr:row>
      <xdr:rowOff>2021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659807FB-1F28-4DEB-ABA7-5E41D82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992350" y="67437000"/>
          <a:ext cx="4572000" cy="270510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1295400</xdr:colOff>
      <xdr:row>437</xdr:row>
      <xdr:rowOff>19049</xdr:rowOff>
    </xdr:from>
    <xdr:to>
      <xdr:col>1</xdr:col>
      <xdr:colOff>5854876</xdr:colOff>
      <xdr:row>450</xdr:row>
      <xdr:rowOff>2019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73465360-D046-476B-9841-812D81C5E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266950" y="70789799"/>
          <a:ext cx="4559476" cy="2705101"/>
        </a:xfrm>
        <a:prstGeom prst="rect">
          <a:avLst/>
        </a:prstGeom>
      </xdr:spPr>
    </xdr:pic>
    <xdr:clientData/>
  </xdr:twoCellAnchor>
  <xdr:twoCellAnchor editAs="oneCell">
    <xdr:from>
      <xdr:col>7</xdr:col>
      <xdr:colOff>1276350</xdr:colOff>
      <xdr:row>457</xdr:row>
      <xdr:rowOff>247650</xdr:rowOff>
    </xdr:from>
    <xdr:to>
      <xdr:col>11</xdr:col>
      <xdr:colOff>38099</xdr:colOff>
      <xdr:row>470</xdr:row>
      <xdr:rowOff>19050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9A186A73-DBBE-4C1F-A35C-33D9F23FE7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97" t="993" r="497" b="20199"/>
        <a:stretch/>
      </xdr:blipFill>
      <xdr:spPr bwMode="auto">
        <a:xfrm>
          <a:off x="14744700" y="75209400"/>
          <a:ext cx="4991100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1314450</xdr:colOff>
      <xdr:row>479</xdr:row>
      <xdr:rowOff>38100</xdr:rowOff>
    </xdr:from>
    <xdr:to>
      <xdr:col>11</xdr:col>
      <xdr:colOff>57149</xdr:colOff>
      <xdr:row>492</xdr:row>
      <xdr:rowOff>0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8310EF18-0D13-4C8E-BC98-49CE71F5EA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830"/>
        <a:stretch/>
      </xdr:blipFill>
      <xdr:spPr bwMode="auto">
        <a:xfrm>
          <a:off x="14782800" y="79629000"/>
          <a:ext cx="4972050" cy="268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1009650</xdr:colOff>
      <xdr:row>866</xdr:row>
      <xdr:rowOff>19050</xdr:rowOff>
    </xdr:from>
    <xdr:to>
      <xdr:col>10</xdr:col>
      <xdr:colOff>1238250</xdr:colOff>
      <xdr:row>879</xdr:row>
      <xdr:rowOff>0</xdr:rowOff>
    </xdr:to>
    <xdr:pic>
      <xdr:nvPicPr>
        <xdr:cNvPr id="1795" name="Imagem 1794">
          <a:extLst>
            <a:ext uri="{FF2B5EF4-FFF2-40B4-BE49-F238E27FC236}">
              <a16:creationId xmlns:a16="http://schemas.microsoft.com/office/drawing/2014/main" id="{1297074A-C486-4D73-A5CA-123AAD46B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144532350"/>
          <a:ext cx="4991100" cy="268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222537</xdr:colOff>
      <xdr:row>386</xdr:row>
      <xdr:rowOff>158459</xdr:rowOff>
    </xdr:from>
    <xdr:to>
      <xdr:col>10</xdr:col>
      <xdr:colOff>1425285</xdr:colOff>
      <xdr:row>400</xdr:row>
      <xdr:rowOff>1730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3175B23-0931-A680-EA52-179B540FD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6901" y="74903732"/>
          <a:ext cx="4562475" cy="2739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4554684</xdr:colOff>
      <xdr:row>725</xdr:row>
      <xdr:rowOff>10539</xdr:rowOff>
    </xdr:from>
    <xdr:to>
      <xdr:col>2</xdr:col>
      <xdr:colOff>2446099</xdr:colOff>
      <xdr:row>736</xdr:row>
      <xdr:rowOff>192719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33D2892-07B7-4E77-8812-7D78A2EC5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2" y="130191312"/>
          <a:ext cx="4403052" cy="2468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1229591</xdr:colOff>
      <xdr:row>725</xdr:row>
      <xdr:rowOff>21938</xdr:rowOff>
    </xdr:from>
    <xdr:to>
      <xdr:col>10</xdr:col>
      <xdr:colOff>865908</xdr:colOff>
      <xdr:row>736</xdr:row>
      <xdr:rowOff>194154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4E7E196-9F1D-44F3-A730-ED65A1D3A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0" y="130202711"/>
          <a:ext cx="4381499" cy="2458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1229591</xdr:colOff>
      <xdr:row>921</xdr:row>
      <xdr:rowOff>86591</xdr:rowOff>
    </xdr:from>
    <xdr:to>
      <xdr:col>11</xdr:col>
      <xdr:colOff>54931</xdr:colOff>
      <xdr:row>934</xdr:row>
      <xdr:rowOff>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641E7D95-026D-45DF-A01B-64E6420EF2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50292"/>
        <a:stretch/>
      </xdr:blipFill>
      <xdr:spPr bwMode="auto">
        <a:xfrm>
          <a:off x="14668500" y="167865136"/>
          <a:ext cx="5025250" cy="2615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4972050</xdr:colOff>
      <xdr:row>224</xdr:row>
      <xdr:rowOff>171450</xdr:rowOff>
    </xdr:from>
    <xdr:to>
      <xdr:col>3</xdr:col>
      <xdr:colOff>210416</xdr:colOff>
      <xdr:row>238</xdr:row>
      <xdr:rowOff>605</xdr:rowOff>
    </xdr:to>
    <xdr:pic>
      <xdr:nvPicPr>
        <xdr:cNvPr id="1031" name="Picture 7">
          <a:extLst>
            <a:ext uri="{FF2B5EF4-FFF2-40B4-BE49-F238E27FC236}">
              <a16:creationId xmlns:a16="http://schemas.microsoft.com/office/drawing/2014/main" id="{3EC475F4-80F3-BCA2-E9C1-2366449D2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32804100"/>
          <a:ext cx="4495800" cy="262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224</xdr:row>
      <xdr:rowOff>123825</xdr:rowOff>
    </xdr:from>
    <xdr:to>
      <xdr:col>10</xdr:col>
      <xdr:colOff>1323975</xdr:colOff>
      <xdr:row>237</xdr:row>
      <xdr:rowOff>190500</xdr:rowOff>
    </xdr:to>
    <xdr:pic>
      <xdr:nvPicPr>
        <xdr:cNvPr id="1053" name="Picture 29">
          <a:extLst>
            <a:ext uri="{FF2B5EF4-FFF2-40B4-BE49-F238E27FC236}">
              <a16:creationId xmlns:a16="http://schemas.microsoft.com/office/drawing/2014/main" id="{1EDCBA0F-455A-7527-6BB0-010856E19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32756475"/>
          <a:ext cx="4514850" cy="26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5021406</xdr:colOff>
      <xdr:row>261</xdr:row>
      <xdr:rowOff>171450</xdr:rowOff>
    </xdr:from>
    <xdr:to>
      <xdr:col>3</xdr:col>
      <xdr:colOff>345497</xdr:colOff>
      <xdr:row>274</xdr:row>
      <xdr:rowOff>180975</xdr:rowOff>
    </xdr:to>
    <xdr:pic>
      <xdr:nvPicPr>
        <xdr:cNvPr id="1069" name="Picture 45">
          <a:extLst>
            <a:ext uri="{FF2B5EF4-FFF2-40B4-BE49-F238E27FC236}">
              <a16:creationId xmlns:a16="http://schemas.microsoft.com/office/drawing/2014/main" id="{F6BA1576-1403-DC92-B924-712331814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4" y="47484723"/>
          <a:ext cx="4572000" cy="2711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4991100</xdr:colOff>
      <xdr:row>297</xdr:row>
      <xdr:rowOff>190500</xdr:rowOff>
    </xdr:from>
    <xdr:to>
      <xdr:col>3</xdr:col>
      <xdr:colOff>286616</xdr:colOff>
      <xdr:row>311</xdr:row>
      <xdr:rowOff>19050</xdr:rowOff>
    </xdr:to>
    <xdr:pic>
      <xdr:nvPicPr>
        <xdr:cNvPr id="1093" name="Picture 69">
          <a:extLst>
            <a:ext uri="{FF2B5EF4-FFF2-40B4-BE49-F238E27FC236}">
              <a16:creationId xmlns:a16="http://schemas.microsoft.com/office/drawing/2014/main" id="{ACBAC27A-59A1-8379-8AAE-851DD841A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45891450"/>
          <a:ext cx="4552950" cy="262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5105400</xdr:colOff>
      <xdr:row>334</xdr:row>
      <xdr:rowOff>175780</xdr:rowOff>
    </xdr:from>
    <xdr:to>
      <xdr:col>3</xdr:col>
      <xdr:colOff>362816</xdr:colOff>
      <xdr:row>348</xdr:row>
      <xdr:rowOff>15587</xdr:rowOff>
    </xdr:to>
    <xdr:pic>
      <xdr:nvPicPr>
        <xdr:cNvPr id="1133" name="Picture 109">
          <a:extLst>
            <a:ext uri="{FF2B5EF4-FFF2-40B4-BE49-F238E27FC236}">
              <a16:creationId xmlns:a16="http://schemas.microsoft.com/office/drawing/2014/main" id="{85019C36-CA36-5AEA-828B-0B545CF0C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5218" y="63594962"/>
          <a:ext cx="4505325" cy="2749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1247775</xdr:colOff>
      <xdr:row>536</xdr:row>
      <xdr:rowOff>0</xdr:rowOff>
    </xdr:from>
    <xdr:to>
      <xdr:col>11</xdr:col>
      <xdr:colOff>9524</xdr:colOff>
      <xdr:row>549</xdr:row>
      <xdr:rowOff>0</xdr:rowOff>
    </xdr:to>
    <xdr:pic>
      <xdr:nvPicPr>
        <xdr:cNvPr id="1147" name="Picture 123">
          <a:extLst>
            <a:ext uri="{FF2B5EF4-FFF2-40B4-BE49-F238E27FC236}">
              <a16:creationId xmlns:a16="http://schemas.microsoft.com/office/drawing/2014/main" id="{F1FAD6CD-EB9D-40F9-0D55-ACA8FB952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7550" y="86782275"/>
          <a:ext cx="4972050" cy="260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152400</xdr:colOff>
      <xdr:row>640</xdr:row>
      <xdr:rowOff>152400</xdr:rowOff>
    </xdr:from>
    <xdr:to>
      <xdr:col>10</xdr:col>
      <xdr:colOff>1381125</xdr:colOff>
      <xdr:row>652</xdr:row>
      <xdr:rowOff>180976</xdr:rowOff>
    </xdr:to>
    <xdr:pic>
      <xdr:nvPicPr>
        <xdr:cNvPr id="1187" name="Picture 163">
          <a:extLst>
            <a:ext uri="{FF2B5EF4-FFF2-40B4-BE49-F238E27FC236}">
              <a16:creationId xmlns:a16="http://schemas.microsoft.com/office/drawing/2014/main" id="{E29A2A52-4227-D7FA-B551-FA03D7A5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12299750"/>
          <a:ext cx="4591050" cy="242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5057775</xdr:colOff>
      <xdr:row>640</xdr:row>
      <xdr:rowOff>104775</xdr:rowOff>
    </xdr:from>
    <xdr:to>
      <xdr:col>3</xdr:col>
      <xdr:colOff>391391</xdr:colOff>
      <xdr:row>653</xdr:row>
      <xdr:rowOff>2858</xdr:rowOff>
    </xdr:to>
    <xdr:pic>
      <xdr:nvPicPr>
        <xdr:cNvPr id="1207" name="Picture 183">
          <a:extLst>
            <a:ext uri="{FF2B5EF4-FFF2-40B4-BE49-F238E27FC236}">
              <a16:creationId xmlns:a16="http://schemas.microsoft.com/office/drawing/2014/main" id="{2B58FCE4-AEF4-98DE-18D7-661A8975E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12252125"/>
          <a:ext cx="4591050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1076325</xdr:colOff>
      <xdr:row>842</xdr:row>
      <xdr:rowOff>152400</xdr:rowOff>
    </xdr:from>
    <xdr:to>
      <xdr:col>10</xdr:col>
      <xdr:colOff>1333500</xdr:colOff>
      <xdr:row>855</xdr:row>
      <xdr:rowOff>180975</xdr:rowOff>
    </xdr:to>
    <xdr:pic>
      <xdr:nvPicPr>
        <xdr:cNvPr id="1238" name="Picture 214">
          <a:extLst>
            <a:ext uri="{FF2B5EF4-FFF2-40B4-BE49-F238E27FC236}">
              <a16:creationId xmlns:a16="http://schemas.microsoft.com/office/drawing/2014/main" id="{84D10F8E-C2FA-90E7-695B-1AD06750E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6100" y="145113375"/>
          <a:ext cx="5010150" cy="262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1123950</xdr:colOff>
      <xdr:row>813</xdr:row>
      <xdr:rowOff>142875</xdr:rowOff>
    </xdr:from>
    <xdr:to>
      <xdr:col>10</xdr:col>
      <xdr:colOff>1381125</xdr:colOff>
      <xdr:row>826</xdr:row>
      <xdr:rowOff>190499</xdr:rowOff>
    </xdr:to>
    <xdr:pic>
      <xdr:nvPicPr>
        <xdr:cNvPr id="1248" name="Picture 224">
          <a:extLst>
            <a:ext uri="{FF2B5EF4-FFF2-40B4-BE49-F238E27FC236}">
              <a16:creationId xmlns:a16="http://schemas.microsoft.com/office/drawing/2014/main" id="{A892B82C-5B4D-F712-1538-BE6B94A3E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3725" y="138703050"/>
          <a:ext cx="5010150" cy="264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1038225</xdr:colOff>
      <xdr:row>890</xdr:row>
      <xdr:rowOff>38100</xdr:rowOff>
    </xdr:from>
    <xdr:to>
      <xdr:col>10</xdr:col>
      <xdr:colOff>1295400</xdr:colOff>
      <xdr:row>903</xdr:row>
      <xdr:rowOff>19051</xdr:rowOff>
    </xdr:to>
    <xdr:pic>
      <xdr:nvPicPr>
        <xdr:cNvPr id="1266" name="Picture 242">
          <a:extLst>
            <a:ext uri="{FF2B5EF4-FFF2-40B4-BE49-F238E27FC236}">
              <a16:creationId xmlns:a16="http://schemas.microsoft.com/office/drawing/2014/main" id="{188F56D6-01F8-B223-3C03-4FEAB6C70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155971875"/>
          <a:ext cx="5010150" cy="2581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1143000</xdr:colOff>
      <xdr:row>945</xdr:row>
      <xdr:rowOff>171450</xdr:rowOff>
    </xdr:from>
    <xdr:to>
      <xdr:col>10</xdr:col>
      <xdr:colOff>1428750</xdr:colOff>
      <xdr:row>958</xdr:row>
      <xdr:rowOff>190500</xdr:rowOff>
    </xdr:to>
    <xdr:pic>
      <xdr:nvPicPr>
        <xdr:cNvPr id="1271" name="Picture 247">
          <a:extLst>
            <a:ext uri="{FF2B5EF4-FFF2-40B4-BE49-F238E27FC236}">
              <a16:creationId xmlns:a16="http://schemas.microsoft.com/office/drawing/2014/main" id="{63C86BC0-9AC9-825C-C65A-0AC7180D8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5" y="166563675"/>
          <a:ext cx="5038725" cy="261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155158</xdr:colOff>
      <xdr:row>567</xdr:row>
      <xdr:rowOff>34637</xdr:rowOff>
    </xdr:from>
    <xdr:to>
      <xdr:col>4</xdr:col>
      <xdr:colOff>831273</xdr:colOff>
      <xdr:row>578</xdr:row>
      <xdr:rowOff>190499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C4438B91-F132-499B-B6DE-AFEDAD36F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636613" y="106350955"/>
          <a:ext cx="4815160" cy="244186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567</xdr:row>
      <xdr:rowOff>34636</xdr:rowOff>
    </xdr:from>
    <xdr:to>
      <xdr:col>1</xdr:col>
      <xdr:colOff>5608736</xdr:colOff>
      <xdr:row>579</xdr:row>
      <xdr:rowOff>6115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2AEFE5D-C88A-423F-B9BC-ED848C54B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22318" y="106350954"/>
          <a:ext cx="4656236" cy="2455167"/>
        </a:xfrm>
        <a:prstGeom prst="rect">
          <a:avLst/>
        </a:prstGeom>
      </xdr:spPr>
    </xdr:pic>
    <xdr:clientData/>
  </xdr:twoCellAnchor>
  <xdr:twoCellAnchor editAs="oneCell">
    <xdr:from>
      <xdr:col>1</xdr:col>
      <xdr:colOff>878195</xdr:colOff>
      <xdr:row>581</xdr:row>
      <xdr:rowOff>17316</xdr:rowOff>
    </xdr:from>
    <xdr:to>
      <xdr:col>1</xdr:col>
      <xdr:colOff>5680364</xdr:colOff>
      <xdr:row>592</xdr:row>
      <xdr:rowOff>160899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CB4CDFD0-838C-4807-A463-06CE51E6B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848013" y="109243089"/>
          <a:ext cx="4802169" cy="2429583"/>
        </a:xfrm>
        <a:prstGeom prst="rect">
          <a:avLst/>
        </a:prstGeom>
      </xdr:spPr>
    </xdr:pic>
    <xdr:clientData/>
  </xdr:twoCellAnchor>
  <xdr:twoCellAnchor editAs="oneCell">
    <xdr:from>
      <xdr:col>7</xdr:col>
      <xdr:colOff>883228</xdr:colOff>
      <xdr:row>567</xdr:row>
      <xdr:rowOff>17317</xdr:rowOff>
    </xdr:from>
    <xdr:to>
      <xdr:col>10</xdr:col>
      <xdr:colOff>987136</xdr:colOff>
      <xdr:row>578</xdr:row>
      <xdr:rowOff>193806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5118DAFE-11CC-4EF4-B2B6-61BA38044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22137" y="106333635"/>
          <a:ext cx="4849090" cy="2462489"/>
        </a:xfrm>
        <a:prstGeom prst="rect">
          <a:avLst/>
        </a:prstGeom>
      </xdr:spPr>
    </xdr:pic>
    <xdr:clientData/>
  </xdr:twoCellAnchor>
  <xdr:twoCellAnchor editAs="oneCell">
    <xdr:from>
      <xdr:col>2</xdr:col>
      <xdr:colOff>86589</xdr:colOff>
      <xdr:row>581</xdr:row>
      <xdr:rowOff>34636</xdr:rowOff>
    </xdr:from>
    <xdr:to>
      <xdr:col>4</xdr:col>
      <xdr:colOff>727364</xdr:colOff>
      <xdr:row>592</xdr:row>
      <xdr:rowOff>191474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F9D55DDF-D187-4DAC-9034-222866602C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t="5666" b="10481"/>
        <a:stretch/>
      </xdr:blipFill>
      <xdr:spPr>
        <a:xfrm>
          <a:off x="7568044" y="109260409"/>
          <a:ext cx="4779820" cy="2442838"/>
        </a:xfrm>
        <a:prstGeom prst="rect">
          <a:avLst/>
        </a:prstGeom>
      </xdr:spPr>
    </xdr:pic>
    <xdr:clientData/>
  </xdr:twoCellAnchor>
  <xdr:twoCellAnchor editAs="oneCell">
    <xdr:from>
      <xdr:col>7</xdr:col>
      <xdr:colOff>938285</xdr:colOff>
      <xdr:row>581</xdr:row>
      <xdr:rowOff>34635</xdr:rowOff>
    </xdr:from>
    <xdr:to>
      <xdr:col>10</xdr:col>
      <xdr:colOff>900545</xdr:colOff>
      <xdr:row>592</xdr:row>
      <xdr:rowOff>169454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31F821F8-8B48-48E8-A3F3-36648FC656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 t="10318" r="11238" b="7385"/>
        <a:stretch/>
      </xdr:blipFill>
      <xdr:spPr>
        <a:xfrm>
          <a:off x="14377194" y="109260408"/>
          <a:ext cx="4707442" cy="24208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01\Departamentodeplajamento$\03_Engenharia\01_CONTRATOS\SOROCABA\CE7206%20(7206)%20_Duplica&#231;&#227;o%20e%20pavimenta&#231;&#227;o\05_Medi&#231;&#227;o\1&#170;%20MEDI&#199;&#195;O%20-%207206%20-%2017.05.23%20a%2031.05.23.xlsx" TargetMode="External"/><Relationship Id="rId1" Type="http://schemas.openxmlformats.org/officeDocument/2006/relationships/externalLinkPath" Target="file:///\\server01\departamentodeplajamento$\03_Engenharia\01_CONTRATOS\SOROCABA\CE7206%20(7206)%20_Duplica&#231;&#227;o%20e%20pavimenta&#231;&#227;o\05_Medi&#231;&#227;o\1&#170;%20MEDI&#199;&#195;O%20-%207206%20-%2017.05.23%20a%2031.05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Capa inicial"/>
      <sheetName val="Orçamento"/>
      <sheetName val="Memória"/>
      <sheetName val="Mem. Cálc."/>
      <sheetName val="RELAT. FOTOG."/>
      <sheetName val="Cronograma"/>
      <sheetName val="Cron. Desemb. Máximo"/>
    </sheetNames>
    <sheetDataSet>
      <sheetData sheetId="0" refreshError="1"/>
      <sheetData sheetId="1" refreshError="1"/>
      <sheetData sheetId="2" refreshError="1">
        <row r="40">
          <cell r="E40">
            <v>43300</v>
          </cell>
          <cell r="F40" t="str">
            <v>Limpeza mecanizada de terreno, inclusive de camada vegetal até 30cm de profundidade, sem transporte</v>
          </cell>
          <cell r="G40" t="str">
            <v>M2</v>
          </cell>
          <cell r="H40">
            <v>16800</v>
          </cell>
          <cell r="I40">
            <v>1.73</v>
          </cell>
          <cell r="J40">
            <v>29064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16800</v>
          </cell>
          <cell r="AF40">
            <v>29064</v>
          </cell>
        </row>
        <row r="41">
          <cell r="E41" t="str">
            <v>22.03.12</v>
          </cell>
          <cell r="F41" t="str">
            <v>TRANSPORTE MATERIAL DE LIMP. ALEM DE 1 KM</v>
          </cell>
          <cell r="G41" t="str">
            <v>M³XKM</v>
          </cell>
          <cell r="H41">
            <v>84000</v>
          </cell>
          <cell r="I41">
            <v>4.49</v>
          </cell>
          <cell r="J41">
            <v>377160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84000</v>
          </cell>
          <cell r="AF41">
            <v>377160</v>
          </cell>
        </row>
        <row r="42">
          <cell r="E42" t="str">
            <v>05.09.007</v>
          </cell>
          <cell r="F42" t="str">
            <v>Taxa de destinação de resíduo sólido em aterro, tipo solo/terra</v>
          </cell>
          <cell r="G42" t="str">
            <v>m3</v>
          </cell>
          <cell r="H42">
            <v>4200</v>
          </cell>
          <cell r="I42">
            <v>24.37</v>
          </cell>
          <cell r="J42">
            <v>102354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4200</v>
          </cell>
          <cell r="AF42">
            <v>102354</v>
          </cell>
        </row>
        <row r="43">
          <cell r="E43"/>
          <cell r="F43" t="str">
            <v>TERRAPLANAGEM</v>
          </cell>
          <cell r="G43"/>
          <cell r="H43"/>
          <cell r="I43" t="str">
            <v>TOTAL DA OBRA</v>
          </cell>
          <cell r="J43">
            <v>349314.34</v>
          </cell>
          <cell r="K43"/>
          <cell r="L43">
            <v>0</v>
          </cell>
          <cell r="M43"/>
          <cell r="N43">
            <v>0</v>
          </cell>
          <cell r="O43"/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>
            <v>0</v>
          </cell>
          <cell r="W43"/>
          <cell r="X43">
            <v>0</v>
          </cell>
          <cell r="Y43"/>
          <cell r="Z43">
            <v>0</v>
          </cell>
          <cell r="AA43"/>
          <cell r="AB43">
            <v>0</v>
          </cell>
          <cell r="AC43"/>
          <cell r="AD43">
            <v>0</v>
          </cell>
          <cell r="AE43"/>
          <cell r="AF43">
            <v>349314.34</v>
          </cell>
        </row>
        <row r="44">
          <cell r="E44">
            <v>41100</v>
          </cell>
          <cell r="F44" t="str">
            <v>Escavação mecânica, carga e remoção de terra até distância media de 1 km</v>
          </cell>
          <cell r="G44" t="str">
            <v>M3</v>
          </cell>
          <cell r="H44">
            <v>6235</v>
          </cell>
          <cell r="I44">
            <v>31.75</v>
          </cell>
          <cell r="J44">
            <v>197961.25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6235</v>
          </cell>
          <cell r="AF44">
            <v>197961.25</v>
          </cell>
        </row>
        <row r="45">
          <cell r="E45">
            <v>46000</v>
          </cell>
          <cell r="F45" t="str">
            <v>Remoção de terra além do primeiro km</v>
          </cell>
          <cell r="G45" t="str">
            <v>M3XKM</v>
          </cell>
          <cell r="H45">
            <v>37408.54</v>
          </cell>
          <cell r="I45">
            <v>3.01</v>
          </cell>
          <cell r="J45">
            <v>112599.71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37408.54</v>
          </cell>
          <cell r="AF45">
            <v>112599.71</v>
          </cell>
        </row>
        <row r="46">
          <cell r="E46">
            <v>43200</v>
          </cell>
          <cell r="F46" t="str">
            <v>Compactação de terra, medido no aterro</v>
          </cell>
          <cell r="G46" t="str">
            <v>M3</v>
          </cell>
          <cell r="H46">
            <v>4796.21</v>
          </cell>
          <cell r="I46">
            <v>8.08</v>
          </cell>
          <cell r="J46">
            <v>38753.379999999997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4796.21</v>
          </cell>
          <cell r="AF46">
            <v>38753.379999999997</v>
          </cell>
        </row>
        <row r="47">
          <cell r="E47"/>
          <cell r="F47" t="str">
            <v>PAVIMENTAÇÃO</v>
          </cell>
          <cell r="G47"/>
          <cell r="H47"/>
          <cell r="I47" t="str">
            <v>SUBTOTAL DO ITEM</v>
          </cell>
          <cell r="J47">
            <v>6148268.9399999995</v>
          </cell>
          <cell r="K47"/>
          <cell r="L47">
            <v>0</v>
          </cell>
          <cell r="M47"/>
          <cell r="N47">
            <v>158017.06</v>
          </cell>
          <cell r="O47"/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>
            <v>0</v>
          </cell>
          <cell r="W47"/>
          <cell r="X47">
            <v>0</v>
          </cell>
          <cell r="Y47"/>
          <cell r="Z47">
            <v>0</v>
          </cell>
          <cell r="AA47"/>
          <cell r="AB47">
            <v>0</v>
          </cell>
          <cell r="AC47"/>
          <cell r="AD47">
            <v>158017.06</v>
          </cell>
          <cell r="AE47"/>
          <cell r="AF47">
            <v>5990251.879999999</v>
          </cell>
        </row>
        <row r="48">
          <cell r="E48">
            <v>50100</v>
          </cell>
          <cell r="F48" t="str">
            <v>Arrancamento de guias inclui carga em caminhão</v>
          </cell>
          <cell r="G48" t="str">
            <v>M</v>
          </cell>
          <cell r="H48">
            <v>3480</v>
          </cell>
          <cell r="I48">
            <v>8.17</v>
          </cell>
          <cell r="J48">
            <v>28431.599999999999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3480</v>
          </cell>
          <cell r="AF48">
            <v>28431.599999999999</v>
          </cell>
        </row>
        <row r="49">
          <cell r="E49">
            <v>50300</v>
          </cell>
          <cell r="F49" t="str">
            <v>Demolição de pavimento de concreto, sarjeta ou sarjetão, inclui carga caminhão</v>
          </cell>
          <cell r="G49" t="str">
            <v>M2</v>
          </cell>
          <cell r="H49">
            <v>2390</v>
          </cell>
          <cell r="I49">
            <v>24.2</v>
          </cell>
          <cell r="J49">
            <v>57838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2390</v>
          </cell>
          <cell r="AF49">
            <v>57838</v>
          </cell>
        </row>
        <row r="50">
          <cell r="E50">
            <v>50400</v>
          </cell>
          <cell r="F50" t="str">
            <v>Demolição de pavimento asfáltico, inclui carga caminhão</v>
          </cell>
          <cell r="G50" t="str">
            <v>M2</v>
          </cell>
          <cell r="H50">
            <v>3200</v>
          </cell>
          <cell r="I50">
            <v>21.9</v>
          </cell>
          <cell r="J50">
            <v>70080</v>
          </cell>
          <cell r="K50">
            <v>0</v>
          </cell>
          <cell r="L50">
            <v>0</v>
          </cell>
          <cell r="M50">
            <v>1762.33</v>
          </cell>
          <cell r="N50">
            <v>38595.03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1762.33</v>
          </cell>
          <cell r="AD50">
            <v>38595.03</v>
          </cell>
          <cell r="AE50">
            <v>1437.67</v>
          </cell>
          <cell r="AF50">
            <v>31484.97</v>
          </cell>
        </row>
        <row r="51">
          <cell r="E51" t="str">
            <v>22.03.06.99</v>
          </cell>
          <cell r="F51" t="str">
            <v xml:space="preserve">Transporte de 1/2 categoria </v>
          </cell>
          <cell r="G51" t="str">
            <v>M3XKM</v>
          </cell>
          <cell r="H51">
            <v>13134</v>
          </cell>
          <cell r="I51">
            <v>1.79</v>
          </cell>
          <cell r="J51">
            <v>23509.86</v>
          </cell>
          <cell r="K51">
            <v>0</v>
          </cell>
          <cell r="L51">
            <v>0</v>
          </cell>
          <cell r="M51">
            <v>1816</v>
          </cell>
          <cell r="N51">
            <v>3250.64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1816</v>
          </cell>
          <cell r="AD51">
            <v>3250.64</v>
          </cell>
          <cell r="AE51">
            <v>11318</v>
          </cell>
          <cell r="AF51">
            <v>20259.22</v>
          </cell>
        </row>
        <row r="52">
          <cell r="E52">
            <v>51000</v>
          </cell>
          <cell r="F52" t="str">
            <v>Abertura de caixa até 40 cm,incluindo escavação, compactação, transporte e preparo de sub leito</v>
          </cell>
          <cell r="G52" t="str">
            <v>M2</v>
          </cell>
          <cell r="H52">
            <v>14000</v>
          </cell>
          <cell r="I52">
            <v>29.66</v>
          </cell>
          <cell r="J52">
            <v>415240</v>
          </cell>
          <cell r="K52">
            <v>0</v>
          </cell>
          <cell r="L52">
            <v>0</v>
          </cell>
          <cell r="M52">
            <v>1796.65</v>
          </cell>
          <cell r="N52">
            <v>53288.639999999999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1796.65</v>
          </cell>
          <cell r="AD52">
            <v>53288.639999999999</v>
          </cell>
          <cell r="AE52">
            <v>12203.35</v>
          </cell>
          <cell r="AF52">
            <v>361951.36</v>
          </cell>
        </row>
        <row r="53">
          <cell r="E53">
            <v>52600</v>
          </cell>
          <cell r="F53" t="str">
            <v>Imprimação betuminosa ligante</v>
          </cell>
          <cell r="G53" t="str">
            <v>M2</v>
          </cell>
          <cell r="H53">
            <v>3200</v>
          </cell>
          <cell r="I53">
            <v>7.52</v>
          </cell>
          <cell r="J53">
            <v>24064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3200</v>
          </cell>
          <cell r="AF53">
            <v>24064</v>
          </cell>
        </row>
        <row r="54">
          <cell r="E54" t="str">
            <v>22.08.30.99</v>
          </cell>
          <cell r="F54" t="str">
            <v xml:space="preserve">GEOGRELHA POLIETILENO RESIST. TRANSV. 100 KN/M - RESIST. LONGIT. 100 KN/M      </v>
          </cell>
          <cell r="G54" t="str">
            <v>m2</v>
          </cell>
          <cell r="H54">
            <v>3200</v>
          </cell>
          <cell r="I54">
            <v>110.77</v>
          </cell>
          <cell r="J54">
            <v>354464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3200</v>
          </cell>
          <cell r="AF54">
            <v>354464</v>
          </cell>
        </row>
        <row r="55">
          <cell r="E55">
            <v>59902</v>
          </cell>
          <cell r="F55" t="str">
            <v>BASE BETUMINOSA DE MATERIAIS PROVENIENTES DOS RESÍDUOS SÓLIDOS DA CONSTRUÇÃO CIVIL (RCC) E/OU DA FRESAGEM DE PAVIMENTOS ASFÁLTICOS (RAP) RECICLADO EM USINA MÓVEL COM ATÉ 3% DE CAP, FORNECIMENTO E APLICAÇÃO, NÃO INCLUI TRANSPORTE ATÉ O LOCAL DOS SERVIÇOS.</v>
          </cell>
          <cell r="G55" t="str">
            <v>M3</v>
          </cell>
          <cell r="H55">
            <v>320</v>
          </cell>
          <cell r="I55">
            <v>655.93</v>
          </cell>
          <cell r="J55">
            <v>209897.60000000001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320</v>
          </cell>
          <cell r="AF55">
            <v>209897.60000000001</v>
          </cell>
        </row>
        <row r="56">
          <cell r="E56">
            <v>88700</v>
          </cell>
          <cell r="F56" t="str">
            <v>BRITAGEM DOS MATERIAIS PROVENIENTES DOS RESÍDUOS DA CONSTRUÇÃO CIVIL</v>
          </cell>
          <cell r="G56" t="str">
            <v>M3</v>
          </cell>
          <cell r="H56">
            <v>320</v>
          </cell>
          <cell r="I56">
            <v>27.26</v>
          </cell>
          <cell r="J56">
            <v>8723.2000000000007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320</v>
          </cell>
          <cell r="AF56">
            <v>8723.2000000000007</v>
          </cell>
        </row>
        <row r="57">
          <cell r="E57">
            <v>57701</v>
          </cell>
          <cell r="F57" t="str">
            <v>CARGA, DESCARGA E TRANSPORTE DE PMQ ATÉ A DISTÂNCIA MÉDIA DE IDA E VOLTA DE 1KM</v>
          </cell>
          <cell r="G57" t="str">
            <v>M3</v>
          </cell>
          <cell r="H57">
            <v>320</v>
          </cell>
          <cell r="I57">
            <v>19.68</v>
          </cell>
          <cell r="J57">
            <v>6297.6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320</v>
          </cell>
          <cell r="AF57">
            <v>6297.6</v>
          </cell>
        </row>
        <row r="58">
          <cell r="E58">
            <v>57707</v>
          </cell>
          <cell r="F58" t="str">
            <v>TRANSPORTE DE PMQ ALÉM DO PRIMEIRO KM</v>
          </cell>
          <cell r="G58" t="str">
            <v>M3XKM</v>
          </cell>
          <cell r="H58">
            <v>4800</v>
          </cell>
          <cell r="I58">
            <v>2.96</v>
          </cell>
          <cell r="J58">
            <v>14208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4800</v>
          </cell>
          <cell r="AF58">
            <v>14208</v>
          </cell>
        </row>
        <row r="59">
          <cell r="E59">
            <v>54800</v>
          </cell>
          <cell r="F59" t="str">
            <v>Base de brita graduada</v>
          </cell>
          <cell r="G59" t="str">
            <v>M3</v>
          </cell>
          <cell r="H59">
            <v>2800</v>
          </cell>
          <cell r="I59">
            <v>175</v>
          </cell>
          <cell r="J59">
            <v>490000</v>
          </cell>
          <cell r="K59">
            <v>0</v>
          </cell>
          <cell r="L59">
            <v>0</v>
          </cell>
          <cell r="M59">
            <v>359.33</v>
          </cell>
          <cell r="N59">
            <v>62882.75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359.33</v>
          </cell>
          <cell r="AD59">
            <v>62882.75</v>
          </cell>
          <cell r="AE59">
            <v>2440.67</v>
          </cell>
          <cell r="AF59">
            <v>427117.25</v>
          </cell>
        </row>
        <row r="60">
          <cell r="E60">
            <v>56200</v>
          </cell>
          <cell r="F60" t="str">
            <v>REFORÇO DE SUB-LEITO/SUB-BASE DE SOLO MELHORADO COM CAL 6,0% EM PESO</v>
          </cell>
          <cell r="G60" t="str">
            <v>M3</v>
          </cell>
          <cell r="H60">
            <v>2100</v>
          </cell>
          <cell r="I60">
            <v>113.3</v>
          </cell>
          <cell r="J60">
            <v>237930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2100</v>
          </cell>
          <cell r="AF60">
            <v>237930</v>
          </cell>
        </row>
        <row r="61">
          <cell r="E61">
            <v>52700</v>
          </cell>
          <cell r="F61" t="str">
            <v>Imprimação betuminosa impermeabilizante</v>
          </cell>
          <cell r="G61" t="str">
            <v>M2</v>
          </cell>
          <cell r="H61">
            <v>14000</v>
          </cell>
          <cell r="I61">
            <v>15.17</v>
          </cell>
          <cell r="J61">
            <v>212380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14000</v>
          </cell>
          <cell r="AF61">
            <v>212380</v>
          </cell>
        </row>
        <row r="62">
          <cell r="E62">
            <v>52600</v>
          </cell>
          <cell r="F62" t="str">
            <v>Imprimação betuminosa ligante</v>
          </cell>
          <cell r="G62" t="str">
            <v>M2</v>
          </cell>
          <cell r="H62">
            <v>28000</v>
          </cell>
          <cell r="I62">
            <v>7.52</v>
          </cell>
          <cell r="J62">
            <v>210560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28000</v>
          </cell>
          <cell r="AF62">
            <v>210560</v>
          </cell>
        </row>
        <row r="63">
          <cell r="E63">
            <v>52502</v>
          </cell>
          <cell r="F63" t="str">
            <v>Base de binder denso (sem transporte)</v>
          </cell>
          <cell r="G63" t="str">
            <v>M3</v>
          </cell>
          <cell r="H63">
            <v>700</v>
          </cell>
          <cell r="I63">
            <v>1261.18</v>
          </cell>
          <cell r="J63">
            <v>882826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700</v>
          </cell>
          <cell r="AF63">
            <v>882826</v>
          </cell>
        </row>
        <row r="64">
          <cell r="E64" t="str">
            <v>05-79-01</v>
          </cell>
          <cell r="F64" t="str">
            <v>Carga, descarga e transporte de Binder/CBUQ até a distância média de ida e volta de 1km</v>
          </cell>
          <cell r="G64" t="str">
            <v>M3</v>
          </cell>
          <cell r="H64">
            <v>700</v>
          </cell>
          <cell r="I64">
            <v>20.32</v>
          </cell>
          <cell r="J64">
            <v>14224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700</v>
          </cell>
          <cell r="AF64">
            <v>14224</v>
          </cell>
        </row>
        <row r="65">
          <cell r="E65">
            <v>57907</v>
          </cell>
          <cell r="F65" t="str">
            <v>Transporte de binder além do primeiro km</v>
          </cell>
          <cell r="G65" t="str">
            <v>M3xKM</v>
          </cell>
          <cell r="H65">
            <v>10500</v>
          </cell>
          <cell r="I65">
            <v>3.59</v>
          </cell>
          <cell r="J65">
            <v>37695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10500</v>
          </cell>
          <cell r="AF65">
            <v>37695</v>
          </cell>
        </row>
        <row r="66">
          <cell r="E66">
            <v>52800</v>
          </cell>
          <cell r="F66" t="str">
            <v>Revestimento de concreto asfáltico (s/ transporte)</v>
          </cell>
          <cell r="G66" t="str">
            <v>M3</v>
          </cell>
          <cell r="H66">
            <v>700</v>
          </cell>
          <cell r="I66">
            <v>1507.84</v>
          </cell>
          <cell r="J66">
            <v>1055488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700</v>
          </cell>
          <cell r="AF66">
            <v>1055488</v>
          </cell>
        </row>
        <row r="67">
          <cell r="E67" t="str">
            <v>05-79-01</v>
          </cell>
          <cell r="F67" t="str">
            <v>Carga, descarga e transporte de Binder/CBUQ até a distância média de ida e volta de 1km</v>
          </cell>
          <cell r="G67" t="str">
            <v>M3</v>
          </cell>
          <cell r="H67">
            <v>700</v>
          </cell>
          <cell r="I67">
            <v>20.32</v>
          </cell>
          <cell r="J67">
            <v>14224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700</v>
          </cell>
          <cell r="AF67">
            <v>14224</v>
          </cell>
        </row>
        <row r="68">
          <cell r="E68">
            <v>57807</v>
          </cell>
          <cell r="F68" t="str">
            <v>Transporte de concreto asfático além do primeiro km</v>
          </cell>
          <cell r="G68" t="str">
            <v>M3xKM</v>
          </cell>
          <cell r="H68">
            <v>10500</v>
          </cell>
          <cell r="I68">
            <v>3.59</v>
          </cell>
          <cell r="J68">
            <v>37695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10500</v>
          </cell>
          <cell r="AF68">
            <v>37695</v>
          </cell>
        </row>
        <row r="69">
          <cell r="E69" t="str">
            <v>03.07.080</v>
          </cell>
          <cell r="F69" t="str">
            <v>Fresagem de pavimento asfáltico com espessura até 5cm, unclusive remoção do material fresado até 10 km e varrição</v>
          </cell>
          <cell r="G69" t="str">
            <v>M2</v>
          </cell>
          <cell r="H69">
            <v>16560</v>
          </cell>
          <cell r="I69">
            <v>12.71</v>
          </cell>
          <cell r="J69">
            <v>210477.6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16560</v>
          </cell>
          <cell r="AF69">
            <v>210477.6</v>
          </cell>
        </row>
        <row r="70">
          <cell r="E70">
            <v>52600</v>
          </cell>
          <cell r="F70" t="str">
            <v>Imprimação betuminosa ligante</v>
          </cell>
          <cell r="G70" t="str">
            <v>M2</v>
          </cell>
          <cell r="H70">
            <v>16560</v>
          </cell>
          <cell r="I70">
            <v>7.52</v>
          </cell>
          <cell r="J70">
            <v>124531.2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16560</v>
          </cell>
          <cell r="AF70">
            <v>124531.2</v>
          </cell>
        </row>
        <row r="71">
          <cell r="E71">
            <v>52800</v>
          </cell>
          <cell r="F71" t="str">
            <v>Revestimento de concreto asfáltico (s/ transporte)</v>
          </cell>
          <cell r="G71" t="str">
            <v>M3</v>
          </cell>
          <cell r="H71">
            <v>828</v>
          </cell>
          <cell r="I71">
            <v>1507.84</v>
          </cell>
          <cell r="J71">
            <v>1248491.52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828</v>
          </cell>
          <cell r="AF71">
            <v>1248491.52</v>
          </cell>
        </row>
        <row r="72">
          <cell r="E72" t="str">
            <v>05-79-01</v>
          </cell>
          <cell r="F72" t="str">
            <v>Carga, descarga e transporte de Binder/CBUQ até a distância média de ida e volta de 1km</v>
          </cell>
          <cell r="G72" t="str">
            <v>M3</v>
          </cell>
          <cell r="H72">
            <v>828</v>
          </cell>
          <cell r="I72">
            <v>20.32</v>
          </cell>
          <cell r="J72">
            <v>16824.96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828</v>
          </cell>
          <cell r="AF72">
            <v>16824.96</v>
          </cell>
        </row>
        <row r="73">
          <cell r="E73">
            <v>57807</v>
          </cell>
          <cell r="F73" t="str">
            <v>Transporte de concreto asfático além do primeiro km</v>
          </cell>
          <cell r="G73" t="str">
            <v>M3xKM</v>
          </cell>
          <cell r="H73">
            <v>12420</v>
          </cell>
          <cell r="I73">
            <v>3.59</v>
          </cell>
          <cell r="J73">
            <v>44587.8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12420</v>
          </cell>
          <cell r="AF73">
            <v>44587.8</v>
          </cell>
        </row>
        <row r="74">
          <cell r="E74">
            <v>52000</v>
          </cell>
          <cell r="F74" t="str">
            <v>Fundação de rachão</v>
          </cell>
          <cell r="G74" t="str">
            <v>M3</v>
          </cell>
          <cell r="H74">
            <v>500</v>
          </cell>
          <cell r="I74">
            <v>195.16</v>
          </cell>
          <cell r="J74">
            <v>97580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500</v>
          </cell>
          <cell r="AF74">
            <v>97580</v>
          </cell>
        </row>
        <row r="75">
          <cell r="E75"/>
          <cell r="F75" t="str">
            <v>DRENAGEM</v>
          </cell>
          <cell r="G75"/>
          <cell r="H75"/>
          <cell r="I75" t="str">
            <v>SUBTOTAL DO ITEM</v>
          </cell>
          <cell r="J75">
            <v>868093.80000000028</v>
          </cell>
          <cell r="K75"/>
          <cell r="L75">
            <v>0</v>
          </cell>
          <cell r="M75"/>
          <cell r="N75">
            <v>0</v>
          </cell>
          <cell r="O75"/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>
            <v>0</v>
          </cell>
          <cell r="W75"/>
          <cell r="X75">
            <v>0</v>
          </cell>
          <cell r="Y75"/>
          <cell r="Z75">
            <v>0</v>
          </cell>
          <cell r="AA75"/>
          <cell r="AB75">
            <v>0</v>
          </cell>
          <cell r="AC75"/>
          <cell r="AD75">
            <v>0</v>
          </cell>
          <cell r="AE75"/>
          <cell r="AF75">
            <v>868093.80000000028</v>
          </cell>
        </row>
        <row r="76">
          <cell r="E76" t="str">
            <v>54.06.151</v>
          </cell>
          <cell r="F76" t="str">
            <v>Execução de perfil extrusadono local, sem concreto</v>
          </cell>
          <cell r="G76" t="str">
            <v>M3</v>
          </cell>
          <cell r="H76">
            <v>201.6</v>
          </cell>
          <cell r="I76">
            <v>325.97000000000003</v>
          </cell>
          <cell r="J76">
            <v>65715.55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201.6</v>
          </cell>
          <cell r="AF76">
            <v>65715.55</v>
          </cell>
        </row>
        <row r="77">
          <cell r="E77" t="str">
            <v>11.01.630</v>
          </cell>
          <cell r="F77" t="str">
            <v>Concreto usinado, fck = 25 MPa - para perfil extrudado</v>
          </cell>
          <cell r="G77" t="str">
            <v>M3</v>
          </cell>
          <cell r="H77">
            <v>201.60000000000002</v>
          </cell>
          <cell r="I77">
            <v>513.97</v>
          </cell>
          <cell r="J77">
            <v>103616.35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201.60000000000002</v>
          </cell>
          <cell r="AF77">
            <v>103616.35</v>
          </cell>
        </row>
        <row r="78">
          <cell r="E78">
            <v>40400</v>
          </cell>
          <cell r="F78" t="str">
            <v>Escavação mecânica para fundações e valas com profund.  Menor ou igual a 4,0m</v>
          </cell>
          <cell r="G78" t="str">
            <v>M3</v>
          </cell>
          <cell r="H78">
            <v>6000</v>
          </cell>
          <cell r="I78">
            <v>15.77</v>
          </cell>
          <cell r="J78">
            <v>94620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6000</v>
          </cell>
          <cell r="AF78">
            <v>94620</v>
          </cell>
        </row>
        <row r="79">
          <cell r="E79">
            <v>40900</v>
          </cell>
          <cell r="F79" t="str">
            <v>Reenchimento de  vala com compactação s/ fornecimento de terra</v>
          </cell>
          <cell r="G79" t="str">
            <v>M3</v>
          </cell>
          <cell r="H79">
            <v>5246.04</v>
          </cell>
          <cell r="I79">
            <v>11.57</v>
          </cell>
          <cell r="J79">
            <v>60696.68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5246.04</v>
          </cell>
          <cell r="AF79">
            <v>60696.68</v>
          </cell>
        </row>
        <row r="80">
          <cell r="E80">
            <v>60500</v>
          </cell>
          <cell r="F80" t="str">
            <v>Lastro de brita e pó de pedra</v>
          </cell>
          <cell r="G80" t="str">
            <v>M3</v>
          </cell>
          <cell r="H80">
            <v>240</v>
          </cell>
          <cell r="I80">
            <v>199.86</v>
          </cell>
          <cell r="J80">
            <v>47966.400000000001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240</v>
          </cell>
          <cell r="AF80">
            <v>47966.400000000001</v>
          </cell>
        </row>
        <row r="81">
          <cell r="E81">
            <v>60900</v>
          </cell>
          <cell r="F81" t="str">
            <v>Fornecimento e assentamento de tubos de concreto simples – d = 50 cm</v>
          </cell>
          <cell r="G81" t="str">
            <v>M</v>
          </cell>
          <cell r="H81">
            <v>160</v>
          </cell>
          <cell r="I81">
            <v>110.49</v>
          </cell>
          <cell r="J81">
            <v>17678.400000000001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160</v>
          </cell>
          <cell r="AF81">
            <v>17678.400000000001</v>
          </cell>
        </row>
        <row r="82">
          <cell r="E82">
            <v>61001</v>
          </cell>
          <cell r="F82" t="str">
            <v>Fornecimento e assentamento de tubos de concreto armado – d = 60 cm - PA2</v>
          </cell>
          <cell r="G82" t="str">
            <v>M</v>
          </cell>
          <cell r="H82">
            <v>30</v>
          </cell>
          <cell r="I82">
            <v>169.23</v>
          </cell>
          <cell r="J82">
            <v>5076.8999999999996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30</v>
          </cell>
          <cell r="AF82">
            <v>5076.8999999999996</v>
          </cell>
        </row>
        <row r="83">
          <cell r="E83">
            <v>61201</v>
          </cell>
          <cell r="F83" t="str">
            <v>Fornecimento e assentamento de tubos de concreto armado – d = 80 cm - PA2</v>
          </cell>
          <cell r="G83" t="str">
            <v>M</v>
          </cell>
          <cell r="H83">
            <v>30</v>
          </cell>
          <cell r="I83">
            <v>335.85</v>
          </cell>
          <cell r="J83">
            <v>10075.5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30</v>
          </cell>
          <cell r="AF83">
            <v>10075.5</v>
          </cell>
        </row>
        <row r="84">
          <cell r="E84">
            <v>61701</v>
          </cell>
          <cell r="F84" t="str">
            <v>Fornecimento e assentamento de tubos de concreto armado – d = 150 cm - PA2</v>
          </cell>
          <cell r="G84" t="str">
            <v>M</v>
          </cell>
          <cell r="H84">
            <v>20</v>
          </cell>
          <cell r="I84">
            <v>953.47</v>
          </cell>
          <cell r="J84">
            <v>19069.400000000001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20</v>
          </cell>
          <cell r="AF84">
            <v>19069.400000000001</v>
          </cell>
        </row>
        <row r="85">
          <cell r="E85">
            <v>62301</v>
          </cell>
          <cell r="F85" t="str">
            <v>Reforma de boca de lobo simples</v>
          </cell>
          <cell r="G85" t="str">
            <v>UN</v>
          </cell>
          <cell r="H85">
            <v>6</v>
          </cell>
          <cell r="I85">
            <v>824.95</v>
          </cell>
          <cell r="J85">
            <v>4949.7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6</v>
          </cell>
          <cell r="AF85">
            <v>4949.7</v>
          </cell>
        </row>
        <row r="86">
          <cell r="E86">
            <v>62204</v>
          </cell>
          <cell r="F86" t="str">
            <v>Boca de lobo dupla</v>
          </cell>
          <cell r="G86" t="str">
            <v>UN</v>
          </cell>
          <cell r="H86">
            <v>22</v>
          </cell>
          <cell r="I86">
            <v>3534.27</v>
          </cell>
          <cell r="J86">
            <v>77753.94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22</v>
          </cell>
          <cell r="AF86">
            <v>77753.94</v>
          </cell>
        </row>
        <row r="87">
          <cell r="E87">
            <v>62205</v>
          </cell>
          <cell r="F87" t="str">
            <v>Boca de lobo tripla</v>
          </cell>
          <cell r="G87" t="str">
            <v>UN</v>
          </cell>
          <cell r="H87">
            <v>6</v>
          </cell>
          <cell r="I87">
            <v>5107.74</v>
          </cell>
          <cell r="J87">
            <v>30646.44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6</v>
          </cell>
          <cell r="AF87">
            <v>30646.44</v>
          </cell>
        </row>
        <row r="88">
          <cell r="E88">
            <v>62302</v>
          </cell>
          <cell r="F88" t="str">
            <v>Reforma de boca de lobo dupla</v>
          </cell>
          <cell r="G88" t="str">
            <v>UN</v>
          </cell>
          <cell r="H88">
            <v>13</v>
          </cell>
          <cell r="I88">
            <v>913.29</v>
          </cell>
          <cell r="J88">
            <v>11872.77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13</v>
          </cell>
          <cell r="AF88">
            <v>11872.77</v>
          </cell>
        </row>
        <row r="89">
          <cell r="E89">
            <v>62303</v>
          </cell>
          <cell r="F89" t="str">
            <v>Reforma de boca de lobo tripla</v>
          </cell>
          <cell r="G89" t="str">
            <v>UN</v>
          </cell>
          <cell r="H89">
            <v>6</v>
          </cell>
          <cell r="I89">
            <v>1001.63</v>
          </cell>
          <cell r="J89">
            <v>6009.78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6</v>
          </cell>
          <cell r="AF89">
            <v>6009.78</v>
          </cell>
        </row>
        <row r="90">
          <cell r="E90">
            <v>61802</v>
          </cell>
          <cell r="F90" t="str">
            <v>Poço de visita tipo 2 – 1,60 x 1,60 x 1,60m</v>
          </cell>
          <cell r="G90" t="str">
            <v>UN</v>
          </cell>
          <cell r="H90">
            <v>20</v>
          </cell>
          <cell r="I90">
            <v>5465.02</v>
          </cell>
          <cell r="J90">
            <v>109300.4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20</v>
          </cell>
          <cell r="AF90">
            <v>109300.4</v>
          </cell>
        </row>
        <row r="91">
          <cell r="E91">
            <v>61900</v>
          </cell>
          <cell r="F91" t="str">
            <v>Chaminé de poço de visita com alvenaria de tijolo comum</v>
          </cell>
          <cell r="G91" t="str">
            <v>M</v>
          </cell>
          <cell r="H91">
            <v>20</v>
          </cell>
          <cell r="I91">
            <v>937.09</v>
          </cell>
          <cell r="J91">
            <v>18741.8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20</v>
          </cell>
          <cell r="AF91">
            <v>18741.8</v>
          </cell>
        </row>
        <row r="92">
          <cell r="E92">
            <v>62100</v>
          </cell>
          <cell r="F92" t="str">
            <v>Levantamento ou rebaixamento de tampão de poço de visita</v>
          </cell>
          <cell r="G92" t="str">
            <v>UN</v>
          </cell>
          <cell r="H92">
            <v>16</v>
          </cell>
          <cell r="I92">
            <v>151.75</v>
          </cell>
          <cell r="J92">
            <v>2428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16</v>
          </cell>
          <cell r="AF92">
            <v>2428</v>
          </cell>
        </row>
        <row r="93">
          <cell r="E93">
            <v>62021</v>
          </cell>
          <cell r="F93" t="str">
            <v>Fornecimento de tampão de ferro fundido ductil classe mínima 400 (40 t) - d = 600 mm  nbr 10.160 articulado, para galerias de águas pluviais</v>
          </cell>
          <cell r="G93" t="str">
            <v>UN</v>
          </cell>
          <cell r="H93">
            <v>20</v>
          </cell>
          <cell r="I93">
            <v>394.25</v>
          </cell>
          <cell r="J93">
            <v>7885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20</v>
          </cell>
          <cell r="AF93">
            <v>7885</v>
          </cell>
        </row>
        <row r="94">
          <cell r="E94">
            <v>60400</v>
          </cell>
          <cell r="F94" t="str">
            <v>Escoramento continuo de madeira para canalização de tubos</v>
          </cell>
          <cell r="G94" t="str">
            <v>M2</v>
          </cell>
          <cell r="H94">
            <v>500</v>
          </cell>
          <cell r="I94">
            <v>103.77</v>
          </cell>
          <cell r="J94">
            <v>51885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500</v>
          </cell>
          <cell r="AF94">
            <v>51885</v>
          </cell>
        </row>
        <row r="95">
          <cell r="E95">
            <v>70700</v>
          </cell>
          <cell r="F95" t="str">
            <v>Forma para galeria moldada</v>
          </cell>
          <cell r="G95" t="str">
            <v>M2</v>
          </cell>
          <cell r="H95">
            <v>204.80000000000004</v>
          </cell>
          <cell r="I95">
            <v>57.84</v>
          </cell>
          <cell r="J95">
            <v>11845.63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204.80000000000004</v>
          </cell>
          <cell r="AF95">
            <v>11845.63</v>
          </cell>
        </row>
        <row r="96">
          <cell r="E96">
            <v>70900</v>
          </cell>
          <cell r="F96" t="str">
            <v>Fornecimento e aplicação de aço CA-50 – D &lt; 1/2”</v>
          </cell>
          <cell r="G96" t="str">
            <v>KG</v>
          </cell>
          <cell r="H96">
            <v>5000</v>
          </cell>
          <cell r="I96">
            <v>12.29</v>
          </cell>
          <cell r="J96">
            <v>61450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5000</v>
          </cell>
          <cell r="AF96">
            <v>61450</v>
          </cell>
        </row>
        <row r="97">
          <cell r="E97">
            <v>71000</v>
          </cell>
          <cell r="F97" t="str">
            <v>Fornecimento e aplicação de aço CA-50 – D &gt; = 1/2”</v>
          </cell>
          <cell r="G97" t="str">
            <v>KG</v>
          </cell>
          <cell r="H97">
            <v>1200</v>
          </cell>
          <cell r="I97">
            <v>11.97</v>
          </cell>
          <cell r="J97">
            <v>14364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1200</v>
          </cell>
          <cell r="AF97">
            <v>14364</v>
          </cell>
        </row>
        <row r="98">
          <cell r="E98">
            <v>71600</v>
          </cell>
          <cell r="F98" t="str">
            <v xml:space="preserve">Fornecimento e aplicação de concreto usinado FCK 25MPA </v>
          </cell>
          <cell r="G98" t="str">
            <v>M3</v>
          </cell>
          <cell r="H98">
            <v>62</v>
          </cell>
          <cell r="I98">
            <v>473.18</v>
          </cell>
          <cell r="J98">
            <v>29337.16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62</v>
          </cell>
          <cell r="AF98">
            <v>29337.16</v>
          </cell>
        </row>
        <row r="99">
          <cell r="E99">
            <v>60600</v>
          </cell>
          <cell r="F99" t="str">
            <v>Lastro de concreto fck = 10MPA</v>
          </cell>
          <cell r="G99" t="str">
            <v>M3</v>
          </cell>
          <cell r="H99">
            <v>13</v>
          </cell>
          <cell r="I99">
            <v>393</v>
          </cell>
          <cell r="J99">
            <v>5109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13</v>
          </cell>
          <cell r="AF99">
            <v>5109</v>
          </cell>
        </row>
        <row r="100">
          <cell r="E100"/>
          <cell r="F100" t="str">
            <v>IMPLANTAÇÃO DE REDE DE ÁGUA -SAAE</v>
          </cell>
          <cell r="G100"/>
          <cell r="H100"/>
          <cell r="I100" t="str">
            <v>SUBTOTAL DO ITEM</v>
          </cell>
          <cell r="J100">
            <v>144644.19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>
            <v>0</v>
          </cell>
          <cell r="W100"/>
          <cell r="X100">
            <v>0</v>
          </cell>
          <cell r="Y100"/>
          <cell r="Z100">
            <v>0</v>
          </cell>
          <cell r="AA100"/>
          <cell r="AB100">
            <v>0</v>
          </cell>
          <cell r="AC100"/>
          <cell r="AD100">
            <v>0</v>
          </cell>
          <cell r="AE100"/>
          <cell r="AF100">
            <v>144644.19</v>
          </cell>
        </row>
        <row r="101">
          <cell r="E101"/>
          <cell r="F101" t="str">
            <v>Serviços Técnicos</v>
          </cell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Y101"/>
          <cell r="Z101"/>
          <cell r="AA101"/>
          <cell r="AB101"/>
          <cell r="AC101"/>
          <cell r="AD101"/>
          <cell r="AE101"/>
          <cell r="AF101"/>
        </row>
        <row r="102">
          <cell r="E102">
            <v>70010003</v>
          </cell>
          <cell r="F102" t="str">
            <v>Locação de adutoras</v>
          </cell>
          <cell r="G102" t="str">
            <v>M</v>
          </cell>
          <cell r="H102">
            <v>384</v>
          </cell>
          <cell r="I102">
            <v>1.58</v>
          </cell>
          <cell r="J102">
            <v>606.72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384</v>
          </cell>
          <cell r="AF102">
            <v>606.72</v>
          </cell>
        </row>
        <row r="103">
          <cell r="E103">
            <v>70010006</v>
          </cell>
          <cell r="F103" t="str">
            <v>Cadastro de adutoras</v>
          </cell>
          <cell r="G103" t="str">
            <v>M</v>
          </cell>
          <cell r="H103">
            <v>384</v>
          </cell>
          <cell r="I103">
            <v>5.36</v>
          </cell>
          <cell r="J103">
            <v>2058.2399999999998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384</v>
          </cell>
          <cell r="AF103">
            <v>2058.2399999999998</v>
          </cell>
        </row>
        <row r="104">
          <cell r="E104"/>
          <cell r="F104" t="str">
            <v>Serviços Preliminares</v>
          </cell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  <cell r="AF104"/>
        </row>
        <row r="105">
          <cell r="E105">
            <v>70020004</v>
          </cell>
          <cell r="F105" t="str">
            <v>Sinalização de trânsito</v>
          </cell>
          <cell r="G105" t="str">
            <v>M</v>
          </cell>
          <cell r="H105">
            <v>384</v>
          </cell>
          <cell r="I105">
            <v>2.54</v>
          </cell>
          <cell r="J105">
            <v>975.36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384</v>
          </cell>
          <cell r="AF105">
            <v>975.36</v>
          </cell>
        </row>
        <row r="106">
          <cell r="E106">
            <v>70020003</v>
          </cell>
          <cell r="F106" t="str">
            <v>Tapume contínuo em chapas de madeira ou de aço - sem iluminação de
segurança</v>
          </cell>
          <cell r="G106" t="str">
            <v>M²</v>
          </cell>
          <cell r="H106">
            <v>50</v>
          </cell>
          <cell r="I106">
            <v>10.31</v>
          </cell>
          <cell r="J106">
            <v>515.5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50</v>
          </cell>
          <cell r="AF106">
            <v>515.5</v>
          </cell>
        </row>
        <row r="107">
          <cell r="E107">
            <v>70020008</v>
          </cell>
          <cell r="F107" t="str">
            <v>Travessia de chapa de madeira para veículos</v>
          </cell>
          <cell r="G107" t="str">
            <v>M²</v>
          </cell>
          <cell r="H107">
            <v>20</v>
          </cell>
          <cell r="I107">
            <v>131.71</v>
          </cell>
          <cell r="J107">
            <v>2634.2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20</v>
          </cell>
          <cell r="AF107">
            <v>2634.2</v>
          </cell>
        </row>
        <row r="108">
          <cell r="E108"/>
          <cell r="F108" t="str">
            <v>Movimento de Terra</v>
          </cell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</row>
        <row r="109">
          <cell r="E109">
            <v>70030069</v>
          </cell>
          <cell r="F109" t="str">
            <v>Escavação de valas, qualquer terreno, exceto rocha - rede coletora até 2,00 m de profundidade</v>
          </cell>
          <cell r="G109" t="str">
            <v>M³</v>
          </cell>
          <cell r="H109">
            <v>384</v>
          </cell>
          <cell r="I109">
            <v>11.69</v>
          </cell>
          <cell r="J109">
            <v>4488.96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384</v>
          </cell>
          <cell r="AF109">
            <v>4488.96</v>
          </cell>
        </row>
        <row r="110">
          <cell r="E110">
            <v>70030019</v>
          </cell>
          <cell r="F110" t="str">
            <v>Aterro compactado sem controle de GC</v>
          </cell>
          <cell r="G110" t="str">
            <v>M³</v>
          </cell>
          <cell r="H110">
            <v>365</v>
          </cell>
          <cell r="I110">
            <v>9.36</v>
          </cell>
          <cell r="J110">
            <v>3416.4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365</v>
          </cell>
          <cell r="AF110">
            <v>3416.4</v>
          </cell>
        </row>
        <row r="111">
          <cell r="E111">
            <v>70030090</v>
          </cell>
          <cell r="F111" t="str">
            <v>Carga e descarga de solo</v>
          </cell>
          <cell r="G111" t="str">
            <v>M³</v>
          </cell>
          <cell r="H111">
            <v>19</v>
          </cell>
          <cell r="I111">
            <v>7.83</v>
          </cell>
          <cell r="J111">
            <v>148.77000000000001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19</v>
          </cell>
          <cell r="AF111">
            <v>148.77000000000001</v>
          </cell>
        </row>
        <row r="112">
          <cell r="E112">
            <v>70030091</v>
          </cell>
          <cell r="F112" t="str">
            <v>Transporte de material escavado - solo</v>
          </cell>
          <cell r="G112" t="str">
            <v>M³xKm</v>
          </cell>
          <cell r="H112">
            <v>285</v>
          </cell>
          <cell r="I112">
            <v>3.72</v>
          </cell>
          <cell r="J112">
            <v>1060.2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285</v>
          </cell>
          <cell r="AF112">
            <v>1060.2</v>
          </cell>
        </row>
        <row r="113">
          <cell r="E113"/>
          <cell r="F113" t="str">
            <v>Serviços Técnicos</v>
          </cell>
          <cell r="G113"/>
          <cell r="H113"/>
          <cell r="I113"/>
          <cell r="J113"/>
          <cell r="K113"/>
          <cell r="L113"/>
          <cell r="M113"/>
          <cell r="N113"/>
          <cell r="O113"/>
          <cell r="P113"/>
          <cell r="Q113"/>
          <cell r="R113"/>
          <cell r="S113"/>
          <cell r="T113"/>
          <cell r="U113"/>
          <cell r="V113"/>
          <cell r="W113"/>
          <cell r="X113"/>
          <cell r="Y113"/>
          <cell r="Z113"/>
          <cell r="AA113"/>
          <cell r="AB113"/>
          <cell r="AC113"/>
          <cell r="AD113"/>
          <cell r="AE113"/>
          <cell r="AF113"/>
        </row>
        <row r="114">
          <cell r="E114">
            <v>9826</v>
          </cell>
          <cell r="F114" t="str">
            <v>Fornecimento de tubo de PVC DEFOFO DN 250 mm – NBR 7665</v>
          </cell>
          <cell r="G114" t="str">
            <v>M</v>
          </cell>
          <cell r="H114">
            <v>384</v>
          </cell>
          <cell r="I114">
            <v>322.77999999999997</v>
          </cell>
          <cell r="J114">
            <v>123947.52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384</v>
          </cell>
          <cell r="AF114">
            <v>123947.52</v>
          </cell>
        </row>
        <row r="115">
          <cell r="E115">
            <v>97129</v>
          </cell>
          <cell r="F115" t="str">
            <v>Assentamento de tubo de PVC DEFOFO DN 250 mm</v>
          </cell>
          <cell r="G115" t="str">
            <v>M</v>
          </cell>
          <cell r="H115">
            <v>384</v>
          </cell>
          <cell r="I115">
            <v>12.48</v>
          </cell>
          <cell r="J115">
            <v>4792.32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384</v>
          </cell>
          <cell r="AF115">
            <v>4792.32</v>
          </cell>
        </row>
        <row r="116">
          <cell r="E116"/>
          <cell r="F116" t="str">
            <v>Rede de Recalque -EEE Represa</v>
          </cell>
          <cell r="G116"/>
          <cell r="H116"/>
          <cell r="I116" t="str">
            <v>SUBTOTAL DO ITEM</v>
          </cell>
          <cell r="J116">
            <v>2331365.13</v>
          </cell>
          <cell r="K116"/>
          <cell r="L116">
            <v>0</v>
          </cell>
          <cell r="M116"/>
          <cell r="N116">
            <v>0</v>
          </cell>
          <cell r="O116"/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>
            <v>0</v>
          </cell>
          <cell r="W116"/>
          <cell r="X116">
            <v>0</v>
          </cell>
          <cell r="Y116"/>
          <cell r="Z116">
            <v>0</v>
          </cell>
          <cell r="AA116"/>
          <cell r="AB116">
            <v>0</v>
          </cell>
          <cell r="AC116"/>
          <cell r="AD116">
            <v>0</v>
          </cell>
          <cell r="AE116"/>
          <cell r="AF116">
            <v>2331365.13</v>
          </cell>
        </row>
        <row r="117">
          <cell r="E117"/>
          <cell r="F117" t="str">
            <v>Serviços Técnicos</v>
          </cell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/>
          <cell r="U117"/>
          <cell r="V117"/>
          <cell r="W117"/>
          <cell r="X117"/>
          <cell r="Y117"/>
          <cell r="Z117"/>
          <cell r="AA117"/>
          <cell r="AB117"/>
          <cell r="AC117"/>
          <cell r="AD117"/>
          <cell r="AE117"/>
          <cell r="AF117"/>
        </row>
        <row r="118">
          <cell r="E118">
            <v>70010002</v>
          </cell>
          <cell r="F118" t="str">
            <v>Locação de rede de esgoto</v>
          </cell>
          <cell r="G118" t="str">
            <v>M</v>
          </cell>
          <cell r="H118">
            <v>2640</v>
          </cell>
          <cell r="I118">
            <v>1.2</v>
          </cell>
          <cell r="J118">
            <v>3168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2640</v>
          </cell>
          <cell r="AF118">
            <v>3168</v>
          </cell>
        </row>
        <row r="119">
          <cell r="E119">
            <v>70010012</v>
          </cell>
          <cell r="F119" t="str">
            <v>Cadastro de redes</v>
          </cell>
          <cell r="G119" t="str">
            <v>M</v>
          </cell>
          <cell r="H119">
            <v>2640</v>
          </cell>
          <cell r="I119">
            <v>3.14</v>
          </cell>
          <cell r="J119">
            <v>8289.6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2640</v>
          </cell>
          <cell r="AF119">
            <v>8289.6</v>
          </cell>
        </row>
        <row r="120">
          <cell r="E120"/>
          <cell r="F120" t="str">
            <v>Serviços Preliminares</v>
          </cell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  <cell r="T120"/>
          <cell r="U120"/>
          <cell r="V120"/>
          <cell r="W120"/>
          <cell r="X120"/>
          <cell r="Y120"/>
          <cell r="Z120"/>
          <cell r="AA120"/>
          <cell r="AB120"/>
          <cell r="AC120"/>
          <cell r="AD120"/>
          <cell r="AE120"/>
          <cell r="AF120"/>
        </row>
        <row r="121">
          <cell r="E121">
            <v>70020004</v>
          </cell>
          <cell r="F121" t="str">
            <v>Sinalização de trânsito</v>
          </cell>
          <cell r="G121" t="str">
            <v>M</v>
          </cell>
          <cell r="H121">
            <v>2640</v>
          </cell>
          <cell r="I121">
            <v>2.54</v>
          </cell>
          <cell r="J121">
            <v>6705.6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2640</v>
          </cell>
          <cell r="AF121">
            <v>6705.6</v>
          </cell>
        </row>
        <row r="122">
          <cell r="E122">
            <v>70020003</v>
          </cell>
          <cell r="F122" t="str">
            <v>Tapume contínuo em chapas de madeira ou de aço - sem iluminação de
segurança</v>
          </cell>
          <cell r="G122" t="str">
            <v>M²</v>
          </cell>
          <cell r="H122">
            <v>500</v>
          </cell>
          <cell r="I122">
            <v>10.31</v>
          </cell>
          <cell r="J122">
            <v>5155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500</v>
          </cell>
          <cell r="AF122">
            <v>5155</v>
          </cell>
        </row>
        <row r="123">
          <cell r="E123">
            <v>70020008</v>
          </cell>
          <cell r="F123" t="str">
            <v>Travessia de chapa de madeira para veículos</v>
          </cell>
          <cell r="G123" t="str">
            <v>M²</v>
          </cell>
          <cell r="H123">
            <v>40</v>
          </cell>
          <cell r="I123">
            <v>131.71</v>
          </cell>
          <cell r="J123">
            <v>5268.4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40</v>
          </cell>
          <cell r="AF123">
            <v>5268.4</v>
          </cell>
        </row>
        <row r="124">
          <cell r="E124"/>
          <cell r="F124" t="str">
            <v>Movimento de Terra</v>
          </cell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/>
          <cell r="V124"/>
          <cell r="W124"/>
          <cell r="X124"/>
          <cell r="Y124"/>
          <cell r="Z124"/>
          <cell r="AA124"/>
          <cell r="AB124"/>
          <cell r="AC124"/>
          <cell r="AD124"/>
          <cell r="AE124"/>
          <cell r="AF124"/>
        </row>
        <row r="125">
          <cell r="E125">
            <v>70030069</v>
          </cell>
          <cell r="F125" t="str">
            <v>Escavação de valas, qualquer terreno, exceto rocha - rede coletora até 2,00 m de profundidade</v>
          </cell>
          <cell r="G125" t="str">
            <v>M³</v>
          </cell>
          <cell r="H125">
            <v>3168</v>
          </cell>
          <cell r="I125">
            <v>11.69</v>
          </cell>
          <cell r="J125">
            <v>37033.919999999998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3168</v>
          </cell>
          <cell r="AF125">
            <v>37033.919999999998</v>
          </cell>
        </row>
        <row r="126">
          <cell r="E126">
            <v>70030019</v>
          </cell>
          <cell r="F126" t="str">
            <v>Aterro compactado sem controle de GC</v>
          </cell>
          <cell r="G126" t="str">
            <v>M³</v>
          </cell>
          <cell r="H126">
            <v>2825</v>
          </cell>
          <cell r="I126">
            <v>9.36</v>
          </cell>
          <cell r="J126">
            <v>26442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2825</v>
          </cell>
          <cell r="AF126">
            <v>26442</v>
          </cell>
        </row>
        <row r="127">
          <cell r="E127">
            <v>70030090</v>
          </cell>
          <cell r="F127" t="str">
            <v>Carga e descarga de solo</v>
          </cell>
          <cell r="G127" t="str">
            <v>M³</v>
          </cell>
          <cell r="H127">
            <v>343</v>
          </cell>
          <cell r="I127">
            <v>7.83</v>
          </cell>
          <cell r="J127">
            <v>2685.69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343</v>
          </cell>
          <cell r="AF127">
            <v>2685.69</v>
          </cell>
        </row>
        <row r="128">
          <cell r="E128">
            <v>70030091</v>
          </cell>
          <cell r="F128" t="str">
            <v>Transporte de material escavado - solo</v>
          </cell>
          <cell r="G128" t="str">
            <v>M³xKm</v>
          </cell>
          <cell r="H128">
            <v>5145</v>
          </cell>
          <cell r="I128">
            <v>3.72</v>
          </cell>
          <cell r="J128">
            <v>19139.400000000001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5145</v>
          </cell>
          <cell r="AF128">
            <v>19139.400000000001</v>
          </cell>
        </row>
        <row r="129">
          <cell r="E129"/>
          <cell r="F129" t="str">
            <v>Escoramentos</v>
          </cell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  <cell r="T129"/>
          <cell r="U129"/>
          <cell r="V129"/>
          <cell r="W129"/>
          <cell r="X129"/>
          <cell r="Y129"/>
          <cell r="Z129"/>
          <cell r="AA129"/>
          <cell r="AB129"/>
          <cell r="AC129"/>
          <cell r="AD129"/>
          <cell r="AE129"/>
          <cell r="AF129"/>
        </row>
        <row r="130">
          <cell r="E130">
            <v>70040001</v>
          </cell>
          <cell r="F130" t="str">
            <v>Escoramento de vala, tipo pontaleteamento</v>
          </cell>
          <cell r="G130" t="str">
            <v>M²</v>
          </cell>
          <cell r="H130">
            <v>500</v>
          </cell>
          <cell r="I130">
            <v>10.26</v>
          </cell>
          <cell r="J130">
            <v>5130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500</v>
          </cell>
          <cell r="AF130">
            <v>5130</v>
          </cell>
        </row>
        <row r="131">
          <cell r="E131"/>
          <cell r="F131" t="str">
            <v>Estruturas de Fundações</v>
          </cell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  <cell r="AE131"/>
          <cell r="AF131"/>
        </row>
        <row r="132">
          <cell r="E132">
            <v>70070181</v>
          </cell>
          <cell r="F132" t="str">
            <v>Poço de visita em alvenaria ou aduelas de concreto – diâmetro 1,00m p/ rede coletora profundidade até 2,00 m</v>
          </cell>
          <cell r="G132" t="str">
            <v>UNID</v>
          </cell>
          <cell r="H132">
            <v>1</v>
          </cell>
          <cell r="I132">
            <v>4335.1000000000004</v>
          </cell>
          <cell r="J132">
            <v>4335.1000000000004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1</v>
          </cell>
          <cell r="AF132">
            <v>4335.1000000000004</v>
          </cell>
        </row>
        <row r="133">
          <cell r="E133">
            <v>70070230</v>
          </cell>
          <cell r="F133" t="str">
            <v>Assentamento de tampão de ferro fundido</v>
          </cell>
          <cell r="G133" t="str">
            <v>UNID</v>
          </cell>
          <cell r="H133">
            <v>1</v>
          </cell>
          <cell r="I133">
            <v>139.18</v>
          </cell>
          <cell r="J133">
            <v>139.18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1</v>
          </cell>
          <cell r="AF133">
            <v>139.18</v>
          </cell>
        </row>
        <row r="134">
          <cell r="E134"/>
          <cell r="F134" t="str">
            <v>Assentamento</v>
          </cell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  <cell r="AF134"/>
        </row>
        <row r="135">
          <cell r="E135">
            <v>97148</v>
          </cell>
          <cell r="F135" t="str">
            <v>Tubo de ferro fundido DN 400 mm</v>
          </cell>
          <cell r="G135" t="str">
            <v>M</v>
          </cell>
          <cell r="H135">
            <v>2640</v>
          </cell>
          <cell r="I135">
            <v>23.45</v>
          </cell>
          <cell r="J135">
            <v>61908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2640</v>
          </cell>
          <cell r="AF135">
            <v>61908</v>
          </cell>
        </row>
        <row r="136">
          <cell r="E136">
            <v>103112</v>
          </cell>
          <cell r="F136" t="str">
            <v>Conexão de ferro fundido DN 400 mm</v>
          </cell>
          <cell r="G136" t="str">
            <v>UNID</v>
          </cell>
          <cell r="H136">
            <v>13</v>
          </cell>
          <cell r="I136">
            <v>266.17</v>
          </cell>
          <cell r="J136">
            <v>3460.21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13</v>
          </cell>
          <cell r="AF136">
            <v>3460.21</v>
          </cell>
        </row>
        <row r="137">
          <cell r="E137">
            <v>70080342</v>
          </cell>
          <cell r="F137" t="str">
            <v>Carga e descarga de tubos de ferro fundido</v>
          </cell>
          <cell r="G137" t="str">
            <v>TON</v>
          </cell>
          <cell r="H137">
            <v>211.2</v>
          </cell>
          <cell r="I137">
            <v>139.09</v>
          </cell>
          <cell r="J137">
            <v>29375.81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211.2</v>
          </cell>
          <cell r="AF137">
            <v>29375.81</v>
          </cell>
        </row>
        <row r="138">
          <cell r="E138"/>
          <cell r="F138" t="str">
            <v>Fornecimento de Materiais</v>
          </cell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V138"/>
          <cell r="W138"/>
          <cell r="X138"/>
          <cell r="Y138"/>
          <cell r="Z138"/>
          <cell r="AA138"/>
          <cell r="AB138"/>
          <cell r="AC138"/>
          <cell r="AD138"/>
          <cell r="AE138"/>
          <cell r="AF138"/>
        </row>
        <row r="139">
          <cell r="E139">
            <v>6240</v>
          </cell>
          <cell r="F139" t="str">
            <v>Tampão de ferro diâmetro 600 mm</v>
          </cell>
          <cell r="G139" t="str">
            <v>UNID</v>
          </cell>
          <cell r="H139">
            <v>1</v>
          </cell>
          <cell r="I139">
            <v>712.52</v>
          </cell>
          <cell r="J139">
            <v>712.52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1</v>
          </cell>
          <cell r="AF139">
            <v>712.52</v>
          </cell>
        </row>
        <row r="140">
          <cell r="E140" t="str">
            <v>HM04094</v>
          </cell>
          <cell r="F140" t="str">
            <v>Tubo de ferro fundido DN 400 mm HM04094</v>
          </cell>
          <cell r="G140" t="str">
            <v>M</v>
          </cell>
          <cell r="H140">
            <v>2640</v>
          </cell>
          <cell r="I140">
            <v>790</v>
          </cell>
          <cell r="J140">
            <v>2085600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2640</v>
          </cell>
          <cell r="AF140">
            <v>2085600</v>
          </cell>
        </row>
        <row r="141">
          <cell r="E141" t="str">
            <v>HM06209</v>
          </cell>
          <cell r="F141" t="str">
            <v>Curva de ferro fundido 11°15’ - DN 400 mm</v>
          </cell>
          <cell r="G141" t="str">
            <v>UNID</v>
          </cell>
          <cell r="H141">
            <v>5</v>
          </cell>
          <cell r="I141">
            <v>1619.56</v>
          </cell>
          <cell r="J141">
            <v>8097.8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5</v>
          </cell>
          <cell r="AF141">
            <v>8097.8</v>
          </cell>
        </row>
        <row r="142">
          <cell r="E142" t="str">
            <v>HM06230</v>
          </cell>
          <cell r="F142" t="str">
            <v>Curva de ferro fundido 22°30’ - DN 400 mm</v>
          </cell>
          <cell r="G142" t="str">
            <v>UNID</v>
          </cell>
          <cell r="H142">
            <v>5</v>
          </cell>
          <cell r="I142">
            <v>2022.63</v>
          </cell>
          <cell r="J142">
            <v>10113.15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5</v>
          </cell>
          <cell r="AF142">
            <v>10113.15</v>
          </cell>
        </row>
        <row r="143">
          <cell r="E143" t="str">
            <v>HM06196</v>
          </cell>
          <cell r="F143" t="str">
            <v>Curva de ferro fundido 45° - DN 400 mm</v>
          </cell>
          <cell r="G143" t="str">
            <v>UNID</v>
          </cell>
          <cell r="H143">
            <v>2</v>
          </cell>
          <cell r="I143">
            <v>2444.96</v>
          </cell>
          <cell r="J143">
            <v>4889.92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2</v>
          </cell>
          <cell r="AF143">
            <v>4889.92</v>
          </cell>
        </row>
        <row r="144">
          <cell r="E144" t="str">
            <v>HM06272</v>
          </cell>
          <cell r="F144" t="str">
            <v>Curva de ferro fundido 90° - DN 400 mm</v>
          </cell>
          <cell r="G144" t="str">
            <v>UNID</v>
          </cell>
          <cell r="H144">
            <v>1</v>
          </cell>
          <cell r="I144">
            <v>3715.83</v>
          </cell>
          <cell r="J144">
            <v>3715.83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1</v>
          </cell>
          <cell r="AF144">
            <v>3715.83</v>
          </cell>
        </row>
        <row r="145">
          <cell r="E145"/>
          <cell r="F145" t="str">
            <v>Implantação de Rede de Esgoto</v>
          </cell>
          <cell r="G145"/>
          <cell r="H145"/>
          <cell r="I145" t="str">
            <v>SUBTOTAL DO ITEM</v>
          </cell>
          <cell r="J145">
            <v>476372</v>
          </cell>
          <cell r="K145"/>
          <cell r="L145">
            <v>0</v>
          </cell>
          <cell r="M145"/>
          <cell r="N145">
            <v>0</v>
          </cell>
          <cell r="O145"/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>
            <v>0</v>
          </cell>
          <cell r="W145"/>
          <cell r="X145">
            <v>0</v>
          </cell>
          <cell r="Y145"/>
          <cell r="Z145">
            <v>0</v>
          </cell>
          <cell r="AA145"/>
          <cell r="AB145">
            <v>0</v>
          </cell>
          <cell r="AC145"/>
          <cell r="AD145">
            <v>0</v>
          </cell>
          <cell r="AE145"/>
          <cell r="AF145">
            <v>476372</v>
          </cell>
        </row>
        <row r="146">
          <cell r="E146"/>
          <cell r="F146" t="str">
            <v>Serviços Técnicos</v>
          </cell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D146"/>
          <cell r="AE146"/>
          <cell r="AF146"/>
        </row>
        <row r="147">
          <cell r="E147">
            <v>70010002</v>
          </cell>
          <cell r="F147" t="str">
            <v>Locação de rede de esgoto</v>
          </cell>
          <cell r="G147" t="str">
            <v>M</v>
          </cell>
          <cell r="H147">
            <v>850</v>
          </cell>
          <cell r="I147">
            <v>1.2</v>
          </cell>
          <cell r="J147">
            <v>1020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850</v>
          </cell>
          <cell r="AF147">
            <v>1020</v>
          </cell>
        </row>
        <row r="148">
          <cell r="E148">
            <v>70010012</v>
          </cell>
          <cell r="F148" t="str">
            <v>Cadastro de redes</v>
          </cell>
          <cell r="G148" t="str">
            <v>M</v>
          </cell>
          <cell r="H148">
            <v>850</v>
          </cell>
          <cell r="I148">
            <v>3.14</v>
          </cell>
          <cell r="J148">
            <v>2669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850</v>
          </cell>
          <cell r="AF148">
            <v>2669</v>
          </cell>
        </row>
        <row r="149">
          <cell r="E149"/>
          <cell r="F149" t="str">
            <v>Serviços Preliminares</v>
          </cell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</row>
        <row r="150">
          <cell r="E150">
            <v>70020004</v>
          </cell>
          <cell r="F150" t="str">
            <v>Sinalização de trânsito</v>
          </cell>
          <cell r="G150" t="str">
            <v>M</v>
          </cell>
          <cell r="H150">
            <v>850</v>
          </cell>
          <cell r="I150">
            <v>2.54</v>
          </cell>
          <cell r="J150">
            <v>2159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850</v>
          </cell>
          <cell r="AF150">
            <v>2159</v>
          </cell>
        </row>
        <row r="151">
          <cell r="E151">
            <v>70020003</v>
          </cell>
          <cell r="F151" t="str">
            <v>Tapume contínuo em chapas de madeira ou de aço - sem iluminação de
segurança</v>
          </cell>
          <cell r="G151" t="str">
            <v>M²</v>
          </cell>
          <cell r="H151">
            <v>100</v>
          </cell>
          <cell r="I151">
            <v>10.31</v>
          </cell>
          <cell r="J151">
            <v>1031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100</v>
          </cell>
          <cell r="AF151">
            <v>1031</v>
          </cell>
        </row>
        <row r="152">
          <cell r="E152">
            <v>70020008</v>
          </cell>
          <cell r="F152" t="str">
            <v>Travessia de chapa de madeira para veículos</v>
          </cell>
          <cell r="G152" t="str">
            <v>M²</v>
          </cell>
          <cell r="H152">
            <v>20</v>
          </cell>
          <cell r="I152">
            <v>131.71</v>
          </cell>
          <cell r="J152">
            <v>2634.2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20</v>
          </cell>
          <cell r="AF152">
            <v>2634.2</v>
          </cell>
        </row>
        <row r="153">
          <cell r="E153"/>
          <cell r="F153" t="str">
            <v>Movimento de Terra</v>
          </cell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</row>
        <row r="154">
          <cell r="E154">
            <v>70030069</v>
          </cell>
          <cell r="F154" t="str">
            <v>Escavação de valas, qualquer terreno, exceto rocha - rede coletora até 2,00 m de profundidade</v>
          </cell>
          <cell r="G154" t="str">
            <v>M³</v>
          </cell>
          <cell r="H154">
            <v>1020</v>
          </cell>
          <cell r="I154">
            <v>11.69</v>
          </cell>
          <cell r="J154">
            <v>11923.8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1020</v>
          </cell>
          <cell r="AF154">
            <v>11923.8</v>
          </cell>
        </row>
        <row r="155">
          <cell r="E155">
            <v>70030019</v>
          </cell>
          <cell r="F155" t="str">
            <v>Aterro compactado sem controle de GC</v>
          </cell>
          <cell r="G155" t="str">
            <v>M³</v>
          </cell>
          <cell r="H155">
            <v>960</v>
          </cell>
          <cell r="I155">
            <v>9.36</v>
          </cell>
          <cell r="J155">
            <v>8985.6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960</v>
          </cell>
          <cell r="AF155">
            <v>8985.6</v>
          </cell>
        </row>
        <row r="156">
          <cell r="E156">
            <v>70030090</v>
          </cell>
          <cell r="F156" t="str">
            <v>Carga e descarga de solo</v>
          </cell>
          <cell r="G156" t="str">
            <v>M³</v>
          </cell>
          <cell r="H156">
            <v>60</v>
          </cell>
          <cell r="I156">
            <v>7.83</v>
          </cell>
          <cell r="J156">
            <v>469.8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60</v>
          </cell>
          <cell r="AF156">
            <v>469.8</v>
          </cell>
        </row>
        <row r="157">
          <cell r="E157">
            <v>70030091</v>
          </cell>
          <cell r="F157" t="str">
            <v>Transporte de material escavado - solo</v>
          </cell>
          <cell r="G157" t="str">
            <v>M³xKm</v>
          </cell>
          <cell r="H157">
            <v>900</v>
          </cell>
          <cell r="I157">
            <v>3.72</v>
          </cell>
          <cell r="J157">
            <v>3348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900</v>
          </cell>
          <cell r="AF157">
            <v>3348</v>
          </cell>
        </row>
        <row r="158">
          <cell r="E158"/>
          <cell r="F158" t="str">
            <v>Escoramentos</v>
          </cell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</row>
        <row r="159">
          <cell r="E159">
            <v>70040001</v>
          </cell>
          <cell r="F159" t="str">
            <v>Escoramento de vala, tipo pontaleteamento</v>
          </cell>
          <cell r="G159" t="str">
            <v>M²</v>
          </cell>
          <cell r="H159">
            <v>2550</v>
          </cell>
          <cell r="I159">
            <v>10.26</v>
          </cell>
          <cell r="J159">
            <v>26163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2550</v>
          </cell>
          <cell r="AF159">
            <v>26163</v>
          </cell>
        </row>
        <row r="160">
          <cell r="E160"/>
          <cell r="F160" t="str">
            <v>Estruturas de Fundações</v>
          </cell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</row>
        <row r="161">
          <cell r="E161">
            <v>70070181</v>
          </cell>
          <cell r="F161" t="str">
            <v>Poço de visita em alvenaria ou aduelas de concreto – diâmetro 1,00m p/ rede coletora profundidade até 2,00 m</v>
          </cell>
          <cell r="G161" t="str">
            <v>UNID</v>
          </cell>
          <cell r="H161">
            <v>17</v>
          </cell>
          <cell r="I161">
            <v>4335.1000000000004</v>
          </cell>
          <cell r="J161">
            <v>73696.7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17</v>
          </cell>
          <cell r="AF161">
            <v>73696.7</v>
          </cell>
        </row>
        <row r="162">
          <cell r="E162">
            <v>70070230</v>
          </cell>
          <cell r="F162" t="str">
            <v>Assentamento de tampão de ferro fundido</v>
          </cell>
          <cell r="G162" t="str">
            <v>UNID</v>
          </cell>
          <cell r="H162">
            <v>17</v>
          </cell>
          <cell r="I162">
            <v>139.18</v>
          </cell>
          <cell r="J162">
            <v>2366.06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17</v>
          </cell>
          <cell r="AF162">
            <v>2366.06</v>
          </cell>
        </row>
        <row r="163">
          <cell r="E163"/>
          <cell r="F163" t="str">
            <v>Assentamento</v>
          </cell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</row>
        <row r="164">
          <cell r="E164">
            <v>90698</v>
          </cell>
          <cell r="F164" t="str">
            <v>Fornecimento e assentamento de tubo coletor de esgoto DN 300 mm</v>
          </cell>
          <cell r="G164" t="str">
            <v>M</v>
          </cell>
          <cell r="H164">
            <v>850</v>
          </cell>
          <cell r="I164">
            <v>366.92</v>
          </cell>
          <cell r="J164">
            <v>311882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850</v>
          </cell>
          <cell r="AF164">
            <v>311882</v>
          </cell>
        </row>
        <row r="165">
          <cell r="E165">
            <v>70080322</v>
          </cell>
          <cell r="F165" t="str">
            <v>Carga, transporte até 10 km, e descarga de tubos de PVC</v>
          </cell>
          <cell r="G165" t="str">
            <v>Km</v>
          </cell>
          <cell r="H165">
            <v>5</v>
          </cell>
          <cell r="I165">
            <v>3182.2</v>
          </cell>
          <cell r="J165">
            <v>15911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5</v>
          </cell>
          <cell r="AF165">
            <v>15911</v>
          </cell>
        </row>
        <row r="166">
          <cell r="E166"/>
          <cell r="F166" t="str">
            <v>Fornecimento de Materiais</v>
          </cell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</row>
        <row r="167">
          <cell r="E167">
            <v>6240</v>
          </cell>
          <cell r="F167" t="str">
            <v>Tampão de ferro diâmetro 600 mm</v>
          </cell>
          <cell r="G167" t="str">
            <v>UNID</v>
          </cell>
          <cell r="H167">
            <v>17</v>
          </cell>
          <cell r="I167">
            <v>712.52</v>
          </cell>
          <cell r="J167">
            <v>12112.84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17</v>
          </cell>
          <cell r="AF167">
            <v>12112.84</v>
          </cell>
        </row>
        <row r="168">
          <cell r="E168"/>
          <cell r="F168" t="str">
            <v>ILUMINAÇÃO</v>
          </cell>
          <cell r="G168"/>
          <cell r="H168"/>
          <cell r="I168" t="str">
            <v>SUBTOTAL DO ITEM</v>
          </cell>
          <cell r="J168">
            <v>55656.3</v>
          </cell>
          <cell r="K168"/>
          <cell r="L168">
            <v>0</v>
          </cell>
          <cell r="M168"/>
          <cell r="N168">
            <v>0</v>
          </cell>
          <cell r="O168"/>
          <cell r="P168">
            <v>0</v>
          </cell>
          <cell r="Q168"/>
          <cell r="R168">
            <v>0</v>
          </cell>
          <cell r="S168"/>
          <cell r="T168">
            <v>0</v>
          </cell>
          <cell r="U168"/>
          <cell r="V168">
            <v>0</v>
          </cell>
          <cell r="W168"/>
          <cell r="X168">
            <v>0</v>
          </cell>
          <cell r="Y168"/>
          <cell r="Z168">
            <v>0</v>
          </cell>
          <cell r="AA168"/>
          <cell r="AB168">
            <v>0</v>
          </cell>
          <cell r="AC168"/>
          <cell r="AD168">
            <v>0</v>
          </cell>
          <cell r="AE168"/>
          <cell r="AF168">
            <v>346729.9</v>
          </cell>
        </row>
        <row r="169">
          <cell r="E169"/>
          <cell r="F169" t="str">
            <v>LUMINÁRIAS PARA SUBSTITUIR</v>
          </cell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</row>
        <row r="170">
          <cell r="E170">
            <v>101661</v>
          </cell>
          <cell r="F170" t="str">
            <v>Substituição de luminária de vapor de mercúrio/vapor de sódio por luminária de led para iluminação pública AF_08/2020</v>
          </cell>
          <cell r="G170" t="str">
            <v>UN</v>
          </cell>
          <cell r="H170">
            <v>57</v>
          </cell>
          <cell r="I170">
            <v>121.19</v>
          </cell>
          <cell r="J170">
            <v>6907.83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57</v>
          </cell>
          <cell r="AF170">
            <v>6907.83</v>
          </cell>
        </row>
        <row r="171">
          <cell r="E171">
            <v>101657</v>
          </cell>
          <cell r="F171" t="str">
            <v>Luminária de led para iluminação pública, de 98 w até 137 w AF_08/2020</v>
          </cell>
          <cell r="G171" t="str">
            <v>UN</v>
          </cell>
          <cell r="H171">
            <v>57</v>
          </cell>
          <cell r="I171">
            <v>601.05999999999995</v>
          </cell>
          <cell r="J171">
            <v>34260.42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57</v>
          </cell>
          <cell r="AF171">
            <v>34260.42</v>
          </cell>
        </row>
        <row r="172">
          <cell r="E172">
            <v>98285</v>
          </cell>
          <cell r="F172" t="str">
            <v>LÂMPADA DE LED 100W</v>
          </cell>
          <cell r="G172" t="str">
            <v>UN</v>
          </cell>
          <cell r="H172">
            <v>57</v>
          </cell>
          <cell r="I172">
            <v>197.51</v>
          </cell>
          <cell r="J172">
            <v>11258.07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57</v>
          </cell>
          <cell r="AF172">
            <v>11258.07</v>
          </cell>
        </row>
        <row r="173">
          <cell r="E173">
            <v>91925</v>
          </cell>
          <cell r="F173" t="str">
            <v>CABO DE COBRE FLEXÍVEL ISOLADO, 1,5 MM², ANTI-CHAMA 0,6/1,0 KV, PARA CIRCUITOS TERMINAIS - FORNECIMENTO E INSTALAÇÃO. AF_12/2015</v>
          </cell>
          <cell r="G173" t="str">
            <v>M</v>
          </cell>
          <cell r="H173">
            <v>330</v>
          </cell>
          <cell r="I173">
            <v>3.2</v>
          </cell>
          <cell r="J173">
            <v>1056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330</v>
          </cell>
          <cell r="AF173">
            <v>1056</v>
          </cell>
        </row>
        <row r="174">
          <cell r="E174" t="str">
            <v>101632</v>
          </cell>
          <cell r="F174" t="str">
            <v>Rele fotoeletrico p/ comando de iluminacao externa 220v/1000 w AF_08/2020</v>
          </cell>
          <cell r="G174" t="str">
            <v>UN</v>
          </cell>
          <cell r="H174">
            <v>57</v>
          </cell>
          <cell r="I174">
            <v>38.14</v>
          </cell>
          <cell r="J174">
            <v>2173.98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57</v>
          </cell>
          <cell r="AF174">
            <v>2173.98</v>
          </cell>
        </row>
        <row r="175">
          <cell r="E175"/>
          <cell r="F175" t="str">
            <v>SINALIZAÇÃO</v>
          </cell>
          <cell r="G175"/>
          <cell r="H175"/>
          <cell r="I175"/>
          <cell r="J175">
            <v>291073.59999999998</v>
          </cell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</row>
        <row r="176">
          <cell r="E176" t="str">
            <v>28.03.03.99</v>
          </cell>
          <cell r="F176" t="str">
            <v>Sinaliz. HOR. c/ termoplast HOT-spray</v>
          </cell>
          <cell r="G176" t="str">
            <v>M2</v>
          </cell>
          <cell r="H176">
            <v>1400</v>
          </cell>
          <cell r="I176">
            <v>64.78</v>
          </cell>
          <cell r="J176">
            <v>90692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1400</v>
          </cell>
          <cell r="AF176">
            <v>90692</v>
          </cell>
        </row>
        <row r="177">
          <cell r="E177" t="str">
            <v>28.03.08.99</v>
          </cell>
          <cell r="F177" t="str">
            <v xml:space="preserve">SINALIZ.HOR. ACRILICA BASE AGUA C/VISIB.                                       </v>
          </cell>
          <cell r="G177" t="str">
            <v>M2</v>
          </cell>
          <cell r="H177">
            <v>1250</v>
          </cell>
          <cell r="I177">
            <v>34.08</v>
          </cell>
          <cell r="J177">
            <v>42600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1250</v>
          </cell>
          <cell r="AF177">
            <v>42600</v>
          </cell>
        </row>
        <row r="178">
          <cell r="E178" t="str">
            <v>28.01.07.01.99</v>
          </cell>
          <cell r="F178" t="str">
            <v>Forn. E transporte de placa mod.aluminio GT+GT</v>
          </cell>
          <cell r="G178" t="str">
            <v>M2</v>
          </cell>
          <cell r="H178">
            <v>80</v>
          </cell>
          <cell r="I178">
            <v>1339.12</v>
          </cell>
          <cell r="J178">
            <v>107129.60000000001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80</v>
          </cell>
          <cell r="AF178">
            <v>107129.60000000001</v>
          </cell>
        </row>
        <row r="179">
          <cell r="E179">
            <v>99814</v>
          </cell>
          <cell r="F179" t="str">
            <v>Limpeza de superficies com jato de alta pressao de ar e agua</v>
          </cell>
          <cell r="G179" t="str">
            <v>M2</v>
          </cell>
          <cell r="H179">
            <v>25200</v>
          </cell>
          <cell r="I179">
            <v>2.0099999999999998</v>
          </cell>
          <cell r="J179">
            <v>50652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25200</v>
          </cell>
          <cell r="AF179">
            <v>50652</v>
          </cell>
        </row>
        <row r="180">
          <cell r="E180"/>
          <cell r="F180" t="str">
            <v>Trecho II - Pavimentação</v>
          </cell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</row>
        <row r="181">
          <cell r="E181"/>
          <cell r="F181" t="str">
            <v>DESCARTE DE RESÍDUOS SÓLIDOS</v>
          </cell>
          <cell r="G181"/>
          <cell r="H181"/>
          <cell r="I181" t="str">
            <v>SUBTOTAL DO ITEM</v>
          </cell>
          <cell r="J181">
            <v>325885.66000000003</v>
          </cell>
          <cell r="K181"/>
          <cell r="L181">
            <v>0</v>
          </cell>
          <cell r="M181"/>
          <cell r="N181">
            <v>0</v>
          </cell>
          <cell r="O181"/>
          <cell r="P181">
            <v>0</v>
          </cell>
          <cell r="Q181"/>
          <cell r="R181">
            <v>0</v>
          </cell>
          <cell r="S181"/>
          <cell r="T181">
            <v>0</v>
          </cell>
          <cell r="U181"/>
          <cell r="V181">
            <v>0</v>
          </cell>
          <cell r="W181"/>
          <cell r="X181">
            <v>0</v>
          </cell>
          <cell r="Y181"/>
          <cell r="Z181">
            <v>0</v>
          </cell>
          <cell r="AA181"/>
          <cell r="AB181">
            <v>0</v>
          </cell>
          <cell r="AC181"/>
          <cell r="AD181">
            <v>0</v>
          </cell>
          <cell r="AE181"/>
          <cell r="AF181">
            <v>325885.66000000003</v>
          </cell>
        </row>
        <row r="182">
          <cell r="E182" t="str">
            <v>01.17.031</v>
          </cell>
          <cell r="F182" t="str">
            <v>Projeto executivo de arquitetura em formato A1</v>
          </cell>
          <cell r="G182" t="str">
            <v>unid.</v>
          </cell>
          <cell r="H182">
            <v>40</v>
          </cell>
          <cell r="I182">
            <v>2548.67</v>
          </cell>
          <cell r="J182">
            <v>101946.8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40</v>
          </cell>
          <cell r="AF182">
            <v>101946.8</v>
          </cell>
        </row>
        <row r="183">
          <cell r="E183" t="str">
            <v>01.17.051</v>
          </cell>
          <cell r="F183" t="str">
            <v>Projeto executivo de estrutura em formato A1</v>
          </cell>
          <cell r="G183" t="str">
            <v>unid.</v>
          </cell>
          <cell r="H183">
            <v>40</v>
          </cell>
          <cell r="I183">
            <v>1869.18</v>
          </cell>
          <cell r="J183">
            <v>74767.199999999997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40</v>
          </cell>
          <cell r="AF183">
            <v>74767.199999999997</v>
          </cell>
        </row>
        <row r="184">
          <cell r="E184" t="str">
            <v>01.17.111</v>
          </cell>
          <cell r="F184" t="str">
            <v>Projeto executivo de instalações elétricas em formato A1</v>
          </cell>
          <cell r="G184" t="str">
            <v>unid.</v>
          </cell>
          <cell r="H184">
            <v>20</v>
          </cell>
          <cell r="I184">
            <v>891.06</v>
          </cell>
          <cell r="J184">
            <v>17821.2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20</v>
          </cell>
          <cell r="AF184">
            <v>17821.2</v>
          </cell>
        </row>
        <row r="185">
          <cell r="E185">
            <v>35318</v>
          </cell>
          <cell r="F185" t="str">
            <v>Projeto executivo – as buitl (prancha A1)</v>
          </cell>
          <cell r="G185" t="str">
            <v>UN</v>
          </cell>
          <cell r="H185">
            <v>25</v>
          </cell>
          <cell r="I185">
            <v>4621.07</v>
          </cell>
          <cell r="J185">
            <v>115526.75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25</v>
          </cell>
          <cell r="AF185">
            <v>115526.75</v>
          </cell>
        </row>
        <row r="186">
          <cell r="E186" t="str">
            <v>34.08.27.04.99</v>
          </cell>
          <cell r="F186" t="str">
            <v>DIREITO DE USO DO RECURSO HIDRICO EM TRAVESSIAS / DAEE</v>
          </cell>
          <cell r="G186" t="str">
            <v>un</v>
          </cell>
          <cell r="H186">
            <v>3</v>
          </cell>
          <cell r="I186">
            <v>395.31</v>
          </cell>
          <cell r="J186">
            <v>1185.93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3</v>
          </cell>
          <cell r="AF186">
            <v>1185.93</v>
          </cell>
        </row>
        <row r="187">
          <cell r="E187" t="str">
            <v>34.08.27.01.99</v>
          </cell>
          <cell r="F187" t="str">
            <v xml:space="preserve">ESTUDO HIDROLOGICO E APROV. DO DAEE  </v>
          </cell>
          <cell r="G187" t="str">
            <v>un</v>
          </cell>
          <cell r="H187">
            <v>3</v>
          </cell>
          <cell r="I187">
            <v>4879.26</v>
          </cell>
          <cell r="J187">
            <v>14637.78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3</v>
          </cell>
          <cell r="AF187">
            <v>14637.78</v>
          </cell>
        </row>
        <row r="188">
          <cell r="E188"/>
          <cell r="F188" t="str">
            <v>SERVIÇOS PRELIMINARES</v>
          </cell>
          <cell r="G188"/>
          <cell r="H188"/>
          <cell r="I188" t="str">
            <v>TOTAL DA OBRA</v>
          </cell>
          <cell r="J188">
            <v>47432</v>
          </cell>
          <cell r="K188"/>
          <cell r="L188">
            <v>0</v>
          </cell>
          <cell r="M188"/>
          <cell r="N188">
            <v>0</v>
          </cell>
          <cell r="O188"/>
          <cell r="P188">
            <v>0</v>
          </cell>
          <cell r="Q188"/>
          <cell r="R188">
            <v>0</v>
          </cell>
          <cell r="S188"/>
          <cell r="T188">
            <v>0</v>
          </cell>
          <cell r="U188"/>
          <cell r="V188">
            <v>0</v>
          </cell>
          <cell r="W188"/>
          <cell r="X188">
            <v>0</v>
          </cell>
          <cell r="Y188"/>
          <cell r="Z188">
            <v>0</v>
          </cell>
          <cell r="AA188"/>
          <cell r="AB188">
            <v>0</v>
          </cell>
          <cell r="AC188"/>
          <cell r="AD188">
            <v>0</v>
          </cell>
          <cell r="AE188"/>
          <cell r="AF188">
            <v>47432</v>
          </cell>
        </row>
        <row r="189">
          <cell r="E189">
            <v>11000</v>
          </cell>
          <cell r="F189" t="str">
            <v>LEVANTAMENTO PLANIALTIMÉTRICO CADASTRAL</v>
          </cell>
          <cell r="G189" t="str">
            <v>M2</v>
          </cell>
          <cell r="H189">
            <v>67760</v>
          </cell>
          <cell r="I189">
            <v>0.7</v>
          </cell>
          <cell r="J189">
            <v>47432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67760</v>
          </cell>
          <cell r="AF189">
            <v>47432</v>
          </cell>
        </row>
        <row r="190">
          <cell r="E190"/>
          <cell r="F190" t="str">
            <v>TERRAPLENAGEM</v>
          </cell>
          <cell r="G190"/>
          <cell r="H190"/>
          <cell r="I190" t="str">
            <v>TOTAL DA OBRA</v>
          </cell>
          <cell r="J190">
            <v>4085497.31</v>
          </cell>
          <cell r="K190"/>
          <cell r="L190">
            <v>0</v>
          </cell>
          <cell r="M190"/>
          <cell r="N190">
            <v>0</v>
          </cell>
          <cell r="O190"/>
          <cell r="P190">
            <v>0</v>
          </cell>
          <cell r="Q190"/>
          <cell r="R190">
            <v>0</v>
          </cell>
          <cell r="S190"/>
          <cell r="T190">
            <v>0</v>
          </cell>
          <cell r="U190"/>
          <cell r="V190">
            <v>0</v>
          </cell>
          <cell r="W190"/>
          <cell r="X190">
            <v>0</v>
          </cell>
          <cell r="Y190"/>
          <cell r="Z190">
            <v>0</v>
          </cell>
          <cell r="AA190"/>
          <cell r="AB190">
            <v>0</v>
          </cell>
          <cell r="AC190"/>
          <cell r="AD190">
            <v>0</v>
          </cell>
          <cell r="AE190"/>
          <cell r="AF190">
            <v>4085497.31</v>
          </cell>
        </row>
        <row r="191">
          <cell r="E191" t="str">
            <v>37.02.10.99</v>
          </cell>
          <cell r="F191" t="str">
            <v>RETALUDAMENTO MECANICO 1A/2A CAT.</v>
          </cell>
          <cell r="G191" t="str">
            <v>M3</v>
          </cell>
          <cell r="H191">
            <v>18000</v>
          </cell>
          <cell r="I191">
            <v>45</v>
          </cell>
          <cell r="J191">
            <v>810000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18000</v>
          </cell>
          <cell r="AF191">
            <v>810000</v>
          </cell>
        </row>
        <row r="192">
          <cell r="E192" t="str">
            <v>37.02.26.99</v>
          </cell>
          <cell r="F192" t="str">
            <v>TRANSPORTE DE 1A/2A. CATEGORIA ALEM 15KM</v>
          </cell>
          <cell r="G192" t="str">
            <v>M3*KM</v>
          </cell>
          <cell r="H192">
            <v>270000</v>
          </cell>
          <cell r="I192">
            <v>1.79</v>
          </cell>
          <cell r="J192">
            <v>483300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270000</v>
          </cell>
          <cell r="AF192">
            <v>483300</v>
          </cell>
        </row>
        <row r="193">
          <cell r="E193">
            <v>98525</v>
          </cell>
          <cell r="F193" t="str">
            <v>LIMPEZA MECANIZADA DE CAMADA VEGETAL, VEGETAÇÃO E PEQUENAS ÁRVORES (DIÂMETRO DE TRONCO MENOR QUE 0,20 M), COM TRATOR DE ESTEIRAS.AF_05/2018</v>
          </cell>
          <cell r="G193" t="str">
            <v>M2</v>
          </cell>
          <cell r="H193">
            <v>12000</v>
          </cell>
          <cell r="I193">
            <v>0.39</v>
          </cell>
          <cell r="J193">
            <v>4680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12000</v>
          </cell>
          <cell r="AF193">
            <v>4680</v>
          </cell>
        </row>
        <row r="194">
          <cell r="E194" t="str">
            <v>22.03.12.99</v>
          </cell>
          <cell r="F194" t="str">
            <v>TRANSPORTE MATERIAL DE LIMP. ALEM DE 1 KM</v>
          </cell>
          <cell r="G194" t="str">
            <v>M³XKM</v>
          </cell>
          <cell r="H194">
            <v>60000</v>
          </cell>
          <cell r="I194">
            <v>4.49</v>
          </cell>
          <cell r="J194">
            <v>269400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60000</v>
          </cell>
          <cell r="AF194">
            <v>269400</v>
          </cell>
        </row>
        <row r="195">
          <cell r="E195" t="str">
            <v>05.09.007</v>
          </cell>
          <cell r="F195" t="str">
            <v>Taxa de destinação de resíduo sólido em aterro, tipo solo/terra</v>
          </cell>
          <cell r="G195" t="str">
            <v>m3</v>
          </cell>
          <cell r="H195">
            <v>3000</v>
          </cell>
          <cell r="I195">
            <v>24.37</v>
          </cell>
          <cell r="J195">
            <v>73110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3000</v>
          </cell>
          <cell r="AF195">
            <v>73110</v>
          </cell>
        </row>
        <row r="196">
          <cell r="E196">
            <v>43312</v>
          </cell>
          <cell r="F196" t="str">
            <v>CORTE, RECORTE E REMOÇÃO DE ÁRVORES INCLUSIVE RAIZES DIÂM. &gt; 30 E &lt; 60CM</v>
          </cell>
          <cell r="G196" t="str">
            <v>UN.</v>
          </cell>
          <cell r="H196">
            <v>300</v>
          </cell>
          <cell r="I196">
            <v>659.45</v>
          </cell>
          <cell r="J196">
            <v>197835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300</v>
          </cell>
          <cell r="AF196">
            <v>197835</v>
          </cell>
        </row>
        <row r="197">
          <cell r="E197" t="str">
            <v>22.02.01.99</v>
          </cell>
          <cell r="F197" t="str">
            <v>ESCAVACAO E CARGA DE MATERIAL DE 1/2A CATEGORIA</v>
          </cell>
          <cell r="G197" t="str">
            <v>M3</v>
          </cell>
          <cell r="H197">
            <v>0</v>
          </cell>
          <cell r="I197">
            <v>8.23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</row>
        <row r="198">
          <cell r="E198" t="str">
            <v>37.02.26.99</v>
          </cell>
          <cell r="F198" t="str">
            <v>TRANSPORTE DE 1A/2A. CATEGORIA ALEM 15KM</v>
          </cell>
          <cell r="G198" t="str">
            <v>M3*KM</v>
          </cell>
          <cell r="H198">
            <v>0</v>
          </cell>
          <cell r="I198">
            <v>1.79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E199">
            <v>54500</v>
          </cell>
          <cell r="F199" t="str">
            <v>PLANTIO DE GRAMA EM PLACAS</v>
          </cell>
          <cell r="G199" t="str">
            <v>M2</v>
          </cell>
          <cell r="H199">
            <v>10000</v>
          </cell>
          <cell r="I199">
            <v>19.12</v>
          </cell>
          <cell r="J199">
            <v>191200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10000</v>
          </cell>
          <cell r="AF199">
            <v>191200</v>
          </cell>
        </row>
        <row r="200">
          <cell r="E200" t="str">
            <v>30.01.07.99</v>
          </cell>
          <cell r="F200" t="str">
            <v>PLANTIO DE GRAMA PROC.HIDROSSEMEADURA</v>
          </cell>
          <cell r="G200" t="str">
            <v>M2</v>
          </cell>
          <cell r="H200">
            <v>3400</v>
          </cell>
          <cell r="I200">
            <v>8.1300000000000008</v>
          </cell>
          <cell r="J200">
            <v>27642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3400</v>
          </cell>
          <cell r="AF200">
            <v>27642</v>
          </cell>
        </row>
        <row r="201">
          <cell r="E201" t="str">
            <v>21.04.01.99</v>
          </cell>
          <cell r="F201" t="str">
            <v>CERCA DE ARAME FARPADO C/ 4 FIOS</v>
          </cell>
          <cell r="G201" t="str">
            <v>M</v>
          </cell>
          <cell r="H201">
            <v>4000</v>
          </cell>
          <cell r="I201">
            <v>63.93</v>
          </cell>
          <cell r="J201">
            <v>255720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4000</v>
          </cell>
          <cell r="AF201">
            <v>255720</v>
          </cell>
        </row>
        <row r="202">
          <cell r="E202">
            <v>170128</v>
          </cell>
          <cell r="F202" t="str">
            <v>ALAMBRADO EM TUBO GALVANIZADO E TELA GALVANIZADA H=1,00M</v>
          </cell>
          <cell r="G202" t="str">
            <v>M</v>
          </cell>
          <cell r="H202">
            <v>2000</v>
          </cell>
          <cell r="I202">
            <v>220.74</v>
          </cell>
          <cell r="J202">
            <v>441480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2000</v>
          </cell>
          <cell r="AF202">
            <v>441480</v>
          </cell>
        </row>
        <row r="203">
          <cell r="E203">
            <v>43300</v>
          </cell>
          <cell r="F203" t="str">
            <v>LIMPEZA MECANIZADA DE TERRENO, INCLUSIVE DE CAMADA VEGETAL ATÉ 30CM DE PROFUNDIDADE, SEM TRANSPORTE</v>
          </cell>
          <cell r="G203" t="str">
            <v>M2</v>
          </cell>
          <cell r="H203">
            <v>24000</v>
          </cell>
          <cell r="I203">
            <v>1.73</v>
          </cell>
          <cell r="J203">
            <v>41520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24000</v>
          </cell>
          <cell r="AF203">
            <v>41520</v>
          </cell>
        </row>
        <row r="204">
          <cell r="E204" t="str">
            <v>22.03.12.99</v>
          </cell>
          <cell r="F204" t="str">
            <v>TRANSPORTE MATERIAL DE LIMP. ALEM DE 1 KM</v>
          </cell>
          <cell r="G204" t="str">
            <v>M³XKM</v>
          </cell>
          <cell r="H204">
            <v>120000</v>
          </cell>
          <cell r="I204">
            <v>4.49</v>
          </cell>
          <cell r="J204">
            <v>538800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120000</v>
          </cell>
          <cell r="AF204">
            <v>538800</v>
          </cell>
        </row>
        <row r="205">
          <cell r="E205" t="str">
            <v>05.09.007</v>
          </cell>
          <cell r="F205" t="str">
            <v>Taxa de destinação de resíduo sólido em aterro, tipo solo/terra</v>
          </cell>
          <cell r="G205" t="str">
            <v>m3</v>
          </cell>
          <cell r="H205">
            <v>6000</v>
          </cell>
          <cell r="I205">
            <v>24.37</v>
          </cell>
          <cell r="J205">
            <v>146220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6000</v>
          </cell>
          <cell r="AF205">
            <v>146220</v>
          </cell>
        </row>
        <row r="206">
          <cell r="E206">
            <v>41100</v>
          </cell>
          <cell r="F206" t="str">
            <v>ESCAVAÇÃO MECÂNICA, CARGA E REMOÇÃO DE TERRA ATÉ DISTÂNCIA MEDIA DE 1 KM</v>
          </cell>
          <cell r="G206" t="str">
            <v>M3</v>
          </cell>
          <cell r="H206">
            <v>13668</v>
          </cell>
          <cell r="I206">
            <v>31.75</v>
          </cell>
          <cell r="J206">
            <v>433959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13668</v>
          </cell>
          <cell r="AF206">
            <v>433959</v>
          </cell>
        </row>
        <row r="207">
          <cell r="E207">
            <v>46000</v>
          </cell>
          <cell r="F207" t="str">
            <v>REMOÇÃO DE TERRA ALÉM DO PRIMEIRO KM</v>
          </cell>
          <cell r="G207" t="str">
            <v>M3XKM</v>
          </cell>
          <cell r="H207">
            <v>27336</v>
          </cell>
          <cell r="I207">
            <v>3.01</v>
          </cell>
          <cell r="J207">
            <v>82281.36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27336</v>
          </cell>
          <cell r="AF207">
            <v>82281.36</v>
          </cell>
        </row>
        <row r="208">
          <cell r="E208">
            <v>43200</v>
          </cell>
          <cell r="F208" t="str">
            <v>COMPACTAÇÃO DE TERRA, MEDIDO NO ATERRO</v>
          </cell>
          <cell r="G208" t="str">
            <v>M3</v>
          </cell>
          <cell r="H208">
            <v>10934.4</v>
          </cell>
          <cell r="I208">
            <v>8.08</v>
          </cell>
          <cell r="J208">
            <v>88349.95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10934.4</v>
          </cell>
          <cell r="AF208">
            <v>88349.95</v>
          </cell>
        </row>
        <row r="209">
          <cell r="E209"/>
          <cell r="F209" t="str">
            <v>PAVIMENTAÇÃO E RECAPEAMENTO</v>
          </cell>
          <cell r="G209"/>
          <cell r="H209"/>
          <cell r="I209" t="str">
            <v>SUBTOTAL DO ITEM</v>
          </cell>
          <cell r="J209">
            <v>11861654</v>
          </cell>
          <cell r="K209"/>
          <cell r="L209">
            <v>0</v>
          </cell>
          <cell r="M209"/>
          <cell r="N209">
            <v>0</v>
          </cell>
          <cell r="O209"/>
          <cell r="P209">
            <v>0</v>
          </cell>
          <cell r="Q209"/>
          <cell r="R209">
            <v>0</v>
          </cell>
          <cell r="S209"/>
          <cell r="T209">
            <v>0</v>
          </cell>
          <cell r="U209"/>
          <cell r="V209">
            <v>0</v>
          </cell>
          <cell r="W209"/>
          <cell r="X209">
            <v>0</v>
          </cell>
          <cell r="Y209"/>
          <cell r="Z209">
            <v>0</v>
          </cell>
          <cell r="AA209"/>
          <cell r="AB209">
            <v>0</v>
          </cell>
          <cell r="AC209"/>
          <cell r="AD209">
            <v>0</v>
          </cell>
          <cell r="AE209"/>
          <cell r="AF209">
            <v>11861654</v>
          </cell>
        </row>
        <row r="210">
          <cell r="E210">
            <v>50400</v>
          </cell>
          <cell r="F210" t="str">
            <v>Demolição de pavimento asfáltico, inclui carga caminhão</v>
          </cell>
          <cell r="G210" t="str">
            <v>M2</v>
          </cell>
          <cell r="H210">
            <v>10000</v>
          </cell>
          <cell r="I210">
            <v>21.9</v>
          </cell>
          <cell r="J210">
            <v>219000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10000</v>
          </cell>
          <cell r="AF210">
            <v>219000</v>
          </cell>
        </row>
        <row r="211">
          <cell r="E211" t="str">
            <v>37.02.26.99</v>
          </cell>
          <cell r="F211" t="str">
            <v>TRANSPORTE DE 1A/2A. CATEGORIA ALEM 15KM</v>
          </cell>
          <cell r="G211" t="str">
            <v>M3*KM</v>
          </cell>
          <cell r="H211">
            <v>22500</v>
          </cell>
          <cell r="I211">
            <v>1.79</v>
          </cell>
          <cell r="J211">
            <v>40275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22500</v>
          </cell>
          <cell r="AF211">
            <v>40275</v>
          </cell>
        </row>
        <row r="212">
          <cell r="E212">
            <v>51000</v>
          </cell>
          <cell r="F212" t="str">
            <v>ABERTURA DE CAIXA ATÉ 40CM, INCLUI ESCAVAÇÃO, COMPACTAÇÃO, TRANSPORTE E PREPARO DO SUB-LEITO</v>
          </cell>
          <cell r="G212" t="str">
            <v>M2</v>
          </cell>
          <cell r="H212">
            <v>36000</v>
          </cell>
          <cell r="I212">
            <v>29.66</v>
          </cell>
          <cell r="J212">
            <v>1067760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36000</v>
          </cell>
          <cell r="AF212">
            <v>1067760</v>
          </cell>
        </row>
        <row r="213">
          <cell r="E213">
            <v>52600</v>
          </cell>
          <cell r="F213" t="str">
            <v>Imprimação betuminosa ligante</v>
          </cell>
          <cell r="G213" t="str">
            <v>M2</v>
          </cell>
          <cell r="H213">
            <v>10000</v>
          </cell>
          <cell r="I213">
            <v>7.52</v>
          </cell>
          <cell r="J213">
            <v>75200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10000</v>
          </cell>
          <cell r="AF213">
            <v>75200</v>
          </cell>
        </row>
        <row r="214">
          <cell r="E214" t="str">
            <v>22.08.30.99</v>
          </cell>
          <cell r="F214" t="str">
            <v xml:space="preserve">GEOGRELHA POLIETILENO RESIST. TRANSV. 100 KN/M - RESIST. LONGIT. 100 KN/M      </v>
          </cell>
          <cell r="G214" t="str">
            <v>m2</v>
          </cell>
          <cell r="H214">
            <v>10000</v>
          </cell>
          <cell r="I214">
            <v>110.77</v>
          </cell>
          <cell r="J214">
            <v>1107700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10000</v>
          </cell>
          <cell r="AF214">
            <v>1107700</v>
          </cell>
        </row>
        <row r="215">
          <cell r="E215">
            <v>59902</v>
          </cell>
          <cell r="F215" t="str">
            <v xml:space="preserve">BASE BETUMINOSA DE MATERIAIS PROVENIENTES DOS RESÍDUOS SÓLIDOS DA CONSTRUÇÃO CIVIL (RCC) E/OU DA FRESAGEM DE PAVIMENTOS ASFÁLTICOS (RAP) RECICLADO EM USINA MÓVEL COM ATÉ 3% DE CAP, FORNECIMENTO E APLICAÇÃO, NÃO INCLUI TRANSPORTE ATÉ O LOCAL DOS SERVIÇOS, </v>
          </cell>
          <cell r="G215" t="str">
            <v>M3</v>
          </cell>
          <cell r="H215">
            <v>1000</v>
          </cell>
          <cell r="I215">
            <v>655.93</v>
          </cell>
          <cell r="J215">
            <v>655930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1000</v>
          </cell>
          <cell r="AF215">
            <v>655930</v>
          </cell>
        </row>
        <row r="216">
          <cell r="E216">
            <v>88700</v>
          </cell>
          <cell r="F216" t="str">
            <v>BRITAGEM DOS MATERIAIS PROVENIENTES DOS RESÍDUOS DA CONSTRUÇÃO CIVIL</v>
          </cell>
          <cell r="G216" t="str">
            <v>M3</v>
          </cell>
          <cell r="H216">
            <v>1000</v>
          </cell>
          <cell r="I216">
            <v>27.26</v>
          </cell>
          <cell r="J216">
            <v>27260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1000</v>
          </cell>
          <cell r="AF216">
            <v>27260</v>
          </cell>
        </row>
        <row r="217">
          <cell r="E217">
            <v>57701</v>
          </cell>
          <cell r="F217" t="str">
            <v>CARGA, DESCARGA E TRANSPORTE DE PMQ ATÉ A DISTÂNCIA MÉDIA DE IDA E VOLTA DE 1KM</v>
          </cell>
          <cell r="G217" t="str">
            <v>M3</v>
          </cell>
          <cell r="H217">
            <v>1000</v>
          </cell>
          <cell r="I217">
            <v>19.68</v>
          </cell>
          <cell r="J217">
            <v>19680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1000</v>
          </cell>
          <cell r="AF217">
            <v>19680</v>
          </cell>
        </row>
        <row r="218">
          <cell r="E218">
            <v>57707</v>
          </cell>
          <cell r="F218" t="str">
            <v>TRANSPORTE DE PMQ ALÉM DO PRIMEIRO KM</v>
          </cell>
          <cell r="G218" t="str">
            <v>M3XKM</v>
          </cell>
          <cell r="H218">
            <v>15000</v>
          </cell>
          <cell r="I218">
            <v>2.96</v>
          </cell>
          <cell r="J218">
            <v>44400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15000</v>
          </cell>
          <cell r="AF218">
            <v>44400</v>
          </cell>
        </row>
        <row r="219">
          <cell r="E219">
            <v>54800</v>
          </cell>
          <cell r="F219" t="str">
            <v>BASE DE BRITA GRADUADA</v>
          </cell>
          <cell r="G219" t="str">
            <v>M3</v>
          </cell>
          <cell r="H219">
            <v>7200</v>
          </cell>
          <cell r="I219">
            <v>175</v>
          </cell>
          <cell r="J219">
            <v>1260000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7200</v>
          </cell>
          <cell r="AF219">
            <v>1260000</v>
          </cell>
        </row>
        <row r="220">
          <cell r="E220">
            <v>56200</v>
          </cell>
          <cell r="F220" t="str">
            <v>REFORÇO DE SUB-LEITO/SUB-BASE DE SOLO MELHORADO COM CAL 6,0% EM PESO</v>
          </cell>
          <cell r="G220" t="str">
            <v>M3</v>
          </cell>
          <cell r="H220">
            <v>5400</v>
          </cell>
          <cell r="I220">
            <v>113.3</v>
          </cell>
          <cell r="J220">
            <v>611820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5400</v>
          </cell>
          <cell r="AF220">
            <v>611820</v>
          </cell>
        </row>
        <row r="221">
          <cell r="E221">
            <v>52700</v>
          </cell>
          <cell r="F221" t="str">
            <v>IMPRIMAÇÃO BETUMINOSA IMPERMEABILIZANTE</v>
          </cell>
          <cell r="G221" t="str">
            <v>M2</v>
          </cell>
          <cell r="H221">
            <v>36000</v>
          </cell>
          <cell r="I221">
            <v>15.17</v>
          </cell>
          <cell r="J221">
            <v>546120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36000</v>
          </cell>
          <cell r="AF221">
            <v>546120</v>
          </cell>
        </row>
        <row r="222">
          <cell r="E222">
            <v>52600</v>
          </cell>
          <cell r="F222" t="str">
            <v>IMPRIMAÇÃO BETUMINOSA LIGANTE</v>
          </cell>
          <cell r="G222" t="str">
            <v>M2</v>
          </cell>
          <cell r="H222">
            <v>72000</v>
          </cell>
          <cell r="I222">
            <v>7.52</v>
          </cell>
          <cell r="J222">
            <v>541440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72000</v>
          </cell>
          <cell r="AF222">
            <v>541440</v>
          </cell>
        </row>
        <row r="223">
          <cell r="E223">
            <v>52502</v>
          </cell>
          <cell r="F223" t="str">
            <v>Base de binder denso (sem transporte)</v>
          </cell>
          <cell r="G223" t="str">
            <v>M3</v>
          </cell>
          <cell r="H223">
            <v>1800</v>
          </cell>
          <cell r="I223">
            <v>1261.18</v>
          </cell>
          <cell r="J223">
            <v>2270124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1800</v>
          </cell>
          <cell r="AF223">
            <v>2270124</v>
          </cell>
        </row>
        <row r="224">
          <cell r="E224" t="str">
            <v>05-79-01</v>
          </cell>
          <cell r="F224" t="str">
            <v>Carga, descarga e transporte de Binder/CBUQ até a distância média de ida e volta de 1km</v>
          </cell>
          <cell r="G224" t="str">
            <v>M3</v>
          </cell>
          <cell r="H224">
            <v>1800</v>
          </cell>
          <cell r="I224">
            <v>20.32</v>
          </cell>
          <cell r="J224">
            <v>36576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1800</v>
          </cell>
          <cell r="AF224">
            <v>36576</v>
          </cell>
        </row>
        <row r="225">
          <cell r="E225">
            <v>57907</v>
          </cell>
          <cell r="F225" t="str">
            <v>Transporte de binder além do primeiro km</v>
          </cell>
          <cell r="G225" t="str">
            <v>M3xKM</v>
          </cell>
          <cell r="H225">
            <v>27000</v>
          </cell>
          <cell r="I225">
            <v>3.59</v>
          </cell>
          <cell r="J225">
            <v>96930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27000</v>
          </cell>
          <cell r="AF225">
            <v>96930</v>
          </cell>
        </row>
        <row r="226">
          <cell r="E226">
            <v>52800</v>
          </cell>
          <cell r="F226" t="str">
            <v>REVESTIMENTO DE CONCRETO ASFÁLTICO (SEM TRANSPORTE)</v>
          </cell>
          <cell r="G226" t="str">
            <v>M3</v>
          </cell>
          <cell r="H226">
            <v>1800</v>
          </cell>
          <cell r="I226">
            <v>1507.84</v>
          </cell>
          <cell r="J226">
            <v>2714112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1800</v>
          </cell>
          <cell r="AF226">
            <v>2714112</v>
          </cell>
        </row>
        <row r="227">
          <cell r="E227" t="str">
            <v>05-79-01</v>
          </cell>
          <cell r="F227" t="str">
            <v>Carga, descarga e transporte de Binder/CBUQ até a distância média de ida e volta de 1km</v>
          </cell>
          <cell r="G227" t="str">
            <v>M3</v>
          </cell>
          <cell r="H227">
            <v>1800</v>
          </cell>
          <cell r="I227">
            <v>20.32</v>
          </cell>
          <cell r="J227">
            <v>36576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1800</v>
          </cell>
          <cell r="AF227">
            <v>36576</v>
          </cell>
        </row>
        <row r="228">
          <cell r="E228">
            <v>57807</v>
          </cell>
          <cell r="F228" t="str">
            <v>TRANSPORTE DE CONCRETO ASFÁLTICO ALÉM DO PRIMEIRO KM</v>
          </cell>
          <cell r="G228" t="str">
            <v>M3XKM</v>
          </cell>
          <cell r="H228">
            <v>27000</v>
          </cell>
          <cell r="I228">
            <v>3.59</v>
          </cell>
          <cell r="J228">
            <v>96930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27000</v>
          </cell>
          <cell r="AF228">
            <v>96930</v>
          </cell>
        </row>
        <row r="229">
          <cell r="E229" t="str">
            <v>03.07.080</v>
          </cell>
          <cell r="F229" t="str">
            <v>Fresagem de pavimento asfáltico com espessura até 5cm, unclusive remoção do material fresado até 10 km e varrição</v>
          </cell>
          <cell r="G229" t="str">
            <v>M2</v>
          </cell>
          <cell r="H229">
            <v>2000</v>
          </cell>
          <cell r="I229">
            <v>12.71</v>
          </cell>
          <cell r="J229">
            <v>25420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2000</v>
          </cell>
          <cell r="AF229">
            <v>25420</v>
          </cell>
        </row>
        <row r="230">
          <cell r="E230">
            <v>52600</v>
          </cell>
          <cell r="F230" t="str">
            <v>Imprimação betuminosa ligante</v>
          </cell>
          <cell r="G230" t="str">
            <v>M2</v>
          </cell>
          <cell r="H230">
            <v>2000</v>
          </cell>
          <cell r="I230">
            <v>7.52</v>
          </cell>
          <cell r="J230">
            <v>15040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2000</v>
          </cell>
          <cell r="AF230">
            <v>15040</v>
          </cell>
        </row>
        <row r="231">
          <cell r="E231">
            <v>52800</v>
          </cell>
          <cell r="F231" t="str">
            <v>REVESTIMENTO DE CONCRETO ASFÁLTICO (SEM TRANSPORTE)</v>
          </cell>
          <cell r="G231" t="str">
            <v>M3</v>
          </cell>
          <cell r="H231">
            <v>100</v>
          </cell>
          <cell r="I231">
            <v>1507.84</v>
          </cell>
          <cell r="J231">
            <v>150784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100</v>
          </cell>
          <cell r="AF231">
            <v>150784</v>
          </cell>
        </row>
        <row r="232">
          <cell r="E232" t="str">
            <v>05-79-01</v>
          </cell>
          <cell r="F232" t="str">
            <v>Carga, descarga e transporte de Binder/CBUQ até a distância média de ida e volta de 1km</v>
          </cell>
          <cell r="G232" t="str">
            <v>M3</v>
          </cell>
          <cell r="H232">
            <v>100</v>
          </cell>
          <cell r="I232">
            <v>20.32</v>
          </cell>
          <cell r="J232">
            <v>2032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100</v>
          </cell>
          <cell r="AF232">
            <v>2032</v>
          </cell>
        </row>
        <row r="233">
          <cell r="E233">
            <v>57807</v>
          </cell>
          <cell r="F233" t="str">
            <v>TRANSPORTE DE CONCRETO ASFÁLTICO ALÉM DO PRIMEIRO KM</v>
          </cell>
          <cell r="G233" t="str">
            <v>M3XKM</v>
          </cell>
          <cell r="H233">
            <v>1500</v>
          </cell>
          <cell r="I233">
            <v>3.59</v>
          </cell>
          <cell r="J233">
            <v>5385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1500</v>
          </cell>
          <cell r="AF233">
            <v>5385</v>
          </cell>
        </row>
        <row r="234">
          <cell r="E234">
            <v>52000</v>
          </cell>
          <cell r="F234" t="str">
            <v>Fundação de rachão</v>
          </cell>
          <cell r="G234" t="str">
            <v>M3</v>
          </cell>
          <cell r="H234">
            <v>1000</v>
          </cell>
          <cell r="I234">
            <v>195.16</v>
          </cell>
          <cell r="J234">
            <v>195160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1000</v>
          </cell>
          <cell r="AF234">
            <v>195160</v>
          </cell>
        </row>
        <row r="235">
          <cell r="E235"/>
          <cell r="F235" t="str">
            <v>DRENAGEM</v>
          </cell>
          <cell r="G235"/>
          <cell r="H235"/>
          <cell r="I235" t="str">
            <v>SUBTOTAL DO ITEM</v>
          </cell>
          <cell r="J235">
            <v>4743826.18</v>
          </cell>
          <cell r="K235"/>
          <cell r="L235">
            <v>0</v>
          </cell>
          <cell r="M235"/>
          <cell r="N235">
            <v>0</v>
          </cell>
          <cell r="O235"/>
          <cell r="P235">
            <v>0</v>
          </cell>
          <cell r="Q235"/>
          <cell r="R235">
            <v>0</v>
          </cell>
          <cell r="S235"/>
          <cell r="T235">
            <v>0</v>
          </cell>
          <cell r="U235"/>
          <cell r="V235">
            <v>0</v>
          </cell>
          <cell r="W235"/>
          <cell r="X235">
            <v>0</v>
          </cell>
          <cell r="Y235"/>
          <cell r="Z235">
            <v>0</v>
          </cell>
          <cell r="AA235"/>
          <cell r="AB235">
            <v>0</v>
          </cell>
          <cell r="AC235"/>
          <cell r="AD235">
            <v>0</v>
          </cell>
          <cell r="AE235"/>
          <cell r="AF235">
            <v>4743826.18</v>
          </cell>
        </row>
        <row r="236">
          <cell r="E236">
            <v>5406151</v>
          </cell>
          <cell r="F236" t="str">
            <v>Execução de perfil extrusadono local, sem concreto</v>
          </cell>
          <cell r="G236" t="str">
            <v>M</v>
          </cell>
          <cell r="H236">
            <v>574</v>
          </cell>
          <cell r="I236">
            <v>325.97000000000003</v>
          </cell>
          <cell r="J236">
            <v>187106.78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574</v>
          </cell>
          <cell r="AF236">
            <v>187106.78</v>
          </cell>
        </row>
        <row r="237">
          <cell r="E237" t="str">
            <v>11.01.630</v>
          </cell>
          <cell r="F237" t="str">
            <v>Concreto usinado, fck = 25 MPa - para perfil extrudado</v>
          </cell>
          <cell r="G237" t="str">
            <v>M3</v>
          </cell>
          <cell r="H237">
            <v>574</v>
          </cell>
          <cell r="I237">
            <v>513.97</v>
          </cell>
          <cell r="J237">
            <v>295018.78000000003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574</v>
          </cell>
          <cell r="AF237">
            <v>295018.78000000003</v>
          </cell>
        </row>
        <row r="238">
          <cell r="E238">
            <v>40400</v>
          </cell>
          <cell r="F238" t="str">
            <v>ESCAVAÇÃO MECÂNICA PARA FUNDAÇÕES E VALAS COM PROFUNDIDADE MENOR OU IGUAL À 4,0M</v>
          </cell>
          <cell r="G238" t="str">
            <v>M3</v>
          </cell>
          <cell r="H238">
            <v>7728</v>
          </cell>
          <cell r="I238">
            <v>15.77</v>
          </cell>
          <cell r="J238">
            <v>121870.56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7728</v>
          </cell>
          <cell r="AF238">
            <v>121870.56</v>
          </cell>
        </row>
        <row r="239">
          <cell r="E239">
            <v>40900</v>
          </cell>
          <cell r="F239" t="str">
            <v>REENCHIMENTO DE VALA COM COMPACTAÇÃO, SEM FORNECIMENTO DE TERRA</v>
          </cell>
          <cell r="G239" t="str">
            <v>M3</v>
          </cell>
          <cell r="H239">
            <v>313.02</v>
          </cell>
          <cell r="I239">
            <v>11.57</v>
          </cell>
          <cell r="J239">
            <v>3621.64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313.02</v>
          </cell>
          <cell r="AF239">
            <v>3621.64</v>
          </cell>
        </row>
        <row r="240">
          <cell r="E240">
            <v>60500</v>
          </cell>
          <cell r="F240" t="str">
            <v>LASTRO DE BRITA E PÓ DE PEDRA</v>
          </cell>
          <cell r="G240" t="str">
            <v>M3</v>
          </cell>
          <cell r="H240">
            <v>313.02</v>
          </cell>
          <cell r="I240">
            <v>199.86</v>
          </cell>
          <cell r="J240">
            <v>62560.18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313.02</v>
          </cell>
          <cell r="AF240">
            <v>62560.18</v>
          </cell>
        </row>
        <row r="241">
          <cell r="E241">
            <v>60800</v>
          </cell>
          <cell r="F241" t="str">
            <v>FORNECIMENTO E ASSENTAMENTO DE TUBOS DE CONCRETO SIMPLES - DIÂMETRO 40CM</v>
          </cell>
          <cell r="G241" t="str">
            <v>M</v>
          </cell>
          <cell r="H241">
            <v>319.5</v>
          </cell>
          <cell r="I241">
            <v>81.739999999999995</v>
          </cell>
          <cell r="J241">
            <v>26115.93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319.5</v>
          </cell>
          <cell r="AF241">
            <v>26115.93</v>
          </cell>
        </row>
        <row r="242">
          <cell r="E242">
            <v>60900</v>
          </cell>
          <cell r="F242" t="str">
            <v>FORNECIMENTO E ASSENTAMENTO DE TUBOS DE CONCRETO SIMPLES - DIÂMETRO 50CM</v>
          </cell>
          <cell r="G242" t="str">
            <v>M</v>
          </cell>
          <cell r="H242">
            <v>58.5</v>
          </cell>
          <cell r="I242">
            <v>110.49</v>
          </cell>
          <cell r="J242">
            <v>6463.67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58.5</v>
          </cell>
          <cell r="AF242">
            <v>6463.67</v>
          </cell>
        </row>
        <row r="243">
          <cell r="E243">
            <v>61001</v>
          </cell>
          <cell r="F243" t="str">
            <v>FORNECIMENTO E ASSENTAMENTO DE TUBOS DE CONCRETO ARMADO, DIÂMETRO 60CM - TIPO PA-2</v>
          </cell>
          <cell r="G243" t="str">
            <v>M</v>
          </cell>
          <cell r="H243">
            <v>818.5</v>
          </cell>
          <cell r="I243">
            <v>169.23</v>
          </cell>
          <cell r="J243">
            <v>138514.76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818.5</v>
          </cell>
          <cell r="AF243">
            <v>138514.76</v>
          </cell>
        </row>
        <row r="244">
          <cell r="E244">
            <v>61201</v>
          </cell>
          <cell r="F244" t="str">
            <v>FORNECIMENTO E ASSENTAMENTO DE TUBOS DE CONCRETO ARMADO, DIÂMETRO 80CM - TIPO PA-2</v>
          </cell>
          <cell r="G244" t="str">
            <v>M</v>
          </cell>
          <cell r="H244">
            <v>820</v>
          </cell>
          <cell r="I244">
            <v>335.85</v>
          </cell>
          <cell r="J244">
            <v>275397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820</v>
          </cell>
          <cell r="AF244">
            <v>275397</v>
          </cell>
        </row>
        <row r="245">
          <cell r="E245">
            <v>61401</v>
          </cell>
          <cell r="F245" t="str">
            <v>FORNECIMENTO E ASSENTAMENTO DE TUBOS DE CONCRETO ARMADO, DIÂMETRO 100CM - TIPO PA-2</v>
          </cell>
          <cell r="G245" t="str">
            <v>M</v>
          </cell>
          <cell r="H245">
            <v>300</v>
          </cell>
          <cell r="I245">
            <v>466.31</v>
          </cell>
          <cell r="J245">
            <v>139893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300</v>
          </cell>
          <cell r="AF245">
            <v>139893</v>
          </cell>
        </row>
        <row r="246">
          <cell r="E246">
            <v>62203</v>
          </cell>
          <cell r="F246" t="str">
            <v>BOCA DE LOBO SIMPLES</v>
          </cell>
          <cell r="G246" t="str">
            <v>UN.</v>
          </cell>
          <cell r="H246">
            <v>27</v>
          </cell>
          <cell r="I246">
            <v>1977.95</v>
          </cell>
          <cell r="J246">
            <v>53404.65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27</v>
          </cell>
          <cell r="AF246">
            <v>53404.65</v>
          </cell>
        </row>
        <row r="247">
          <cell r="E247">
            <v>62204</v>
          </cell>
          <cell r="F247" t="str">
            <v>BOCA DE LOBO DUPLA</v>
          </cell>
          <cell r="G247" t="str">
            <v>UN.</v>
          </cell>
          <cell r="H247">
            <v>54</v>
          </cell>
          <cell r="I247">
            <v>3534.27</v>
          </cell>
          <cell r="J247">
            <v>190850.58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54</v>
          </cell>
          <cell r="AF247">
            <v>190850.58</v>
          </cell>
        </row>
        <row r="248">
          <cell r="E248">
            <v>62205</v>
          </cell>
          <cell r="F248" t="str">
            <v>BOCA DE LOBO TRIPLA</v>
          </cell>
          <cell r="G248" t="str">
            <v>UN.</v>
          </cell>
          <cell r="H248">
            <v>11</v>
          </cell>
          <cell r="I248">
            <v>5107.74</v>
          </cell>
          <cell r="J248">
            <v>56185.14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11</v>
          </cell>
          <cell r="AF248">
            <v>56185.14</v>
          </cell>
        </row>
        <row r="249">
          <cell r="E249">
            <v>61802</v>
          </cell>
          <cell r="F249" t="str">
            <v>POÇO DE VISITA TIPO 2 - 1,60 X 1,60 X 1,60M</v>
          </cell>
          <cell r="G249" t="str">
            <v>UN.</v>
          </cell>
          <cell r="H249">
            <v>50</v>
          </cell>
          <cell r="I249">
            <v>5465.02</v>
          </cell>
          <cell r="J249">
            <v>273251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50</v>
          </cell>
          <cell r="AF249">
            <v>273251</v>
          </cell>
        </row>
        <row r="250">
          <cell r="E250">
            <v>61900</v>
          </cell>
          <cell r="F250" t="str">
            <v>CHAMINÉ DE POÇO DE VISITA COM ALVENARIA DE UM TIJOLO COMUM</v>
          </cell>
          <cell r="G250" t="str">
            <v>M</v>
          </cell>
          <cell r="H250">
            <v>50</v>
          </cell>
          <cell r="I250">
            <v>937.09</v>
          </cell>
          <cell r="J250">
            <v>46854.5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50</v>
          </cell>
          <cell r="AF250">
            <v>46854.5</v>
          </cell>
        </row>
        <row r="251">
          <cell r="E251">
            <v>62021</v>
          </cell>
          <cell r="F251" t="str">
            <v>FORNECIMENTO DE TAMPÃO DE FERRO FUNDIDO DÚCTIL CLASSE MÍNIMA 400 (40T) D=600MM - NBR 10160 ARTICULADO - P/ GAL. ÁGUAS PLUV.</v>
          </cell>
          <cell r="G251" t="str">
            <v>UN</v>
          </cell>
          <cell r="H251">
            <v>50</v>
          </cell>
          <cell r="I251">
            <v>394.25</v>
          </cell>
          <cell r="J251">
            <v>19712.5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50</v>
          </cell>
          <cell r="AF251">
            <v>19712.5</v>
          </cell>
        </row>
        <row r="252">
          <cell r="E252">
            <v>60400</v>
          </cell>
          <cell r="F252" t="str">
            <v>ESCORAMENTO CONTÍNUO DE MADEIRA PARA CANALIZAÇÃO DE TUBOS</v>
          </cell>
          <cell r="G252" t="str">
            <v>M2</v>
          </cell>
          <cell r="H252">
            <v>4400</v>
          </cell>
          <cell r="I252">
            <v>103.77</v>
          </cell>
          <cell r="J252">
            <v>456588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4400</v>
          </cell>
          <cell r="AF252">
            <v>456588</v>
          </cell>
        </row>
        <row r="253">
          <cell r="E253">
            <v>70700</v>
          </cell>
          <cell r="F253" t="str">
            <v>FORMA PARA GALERIA MOLDADA</v>
          </cell>
          <cell r="G253" t="str">
            <v>M2</v>
          </cell>
          <cell r="H253">
            <v>205.18</v>
          </cell>
          <cell r="I253">
            <v>57.84</v>
          </cell>
          <cell r="J253">
            <v>11867.61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205.18</v>
          </cell>
          <cell r="AF253">
            <v>11867.61</v>
          </cell>
        </row>
        <row r="254">
          <cell r="E254">
            <v>70900</v>
          </cell>
          <cell r="F254" t="str">
            <v>FORNECIMENTO E APLICAÇÃO DE AÇO CA-50 - DIÂMETRO &lt;  1/2"</v>
          </cell>
          <cell r="G254" t="str">
            <v>KG</v>
          </cell>
          <cell r="H254">
            <v>2430.8000000000002</v>
          </cell>
          <cell r="I254">
            <v>12.29</v>
          </cell>
          <cell r="J254">
            <v>29874.53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2430.8000000000002</v>
          </cell>
          <cell r="AF254">
            <v>29874.53</v>
          </cell>
        </row>
        <row r="255">
          <cell r="E255">
            <v>71000</v>
          </cell>
          <cell r="F255" t="str">
            <v>FORNECIMENTO E APLICAÇÃO DE AÇO CA-50 - DIÂMETRO &gt; OU = 1/2"</v>
          </cell>
          <cell r="G255" t="str">
            <v>KG</v>
          </cell>
          <cell r="H255">
            <v>6775.4000000000005</v>
          </cell>
          <cell r="I255">
            <v>11.97</v>
          </cell>
          <cell r="J255">
            <v>81101.539999999994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6775.4000000000005</v>
          </cell>
          <cell r="AF255">
            <v>81101.539999999994</v>
          </cell>
        </row>
        <row r="256">
          <cell r="E256">
            <v>82600</v>
          </cell>
          <cell r="F256" t="str">
            <v>FORNECIMENTO  E APLICAÇÃO DE CONCRETO USINADO FCK=20,0MPA - BOMBEADO</v>
          </cell>
          <cell r="G256" t="str">
            <v>M3</v>
          </cell>
          <cell r="H256">
            <v>67.459999999999994</v>
          </cell>
          <cell r="I256">
            <v>489.06</v>
          </cell>
          <cell r="J256">
            <v>32991.99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67.459999999999994</v>
          </cell>
          <cell r="AF256">
            <v>32991.99</v>
          </cell>
        </row>
        <row r="257">
          <cell r="E257">
            <v>60600</v>
          </cell>
          <cell r="F257" t="str">
            <v>LASTRO DE CONCRETO FCK=10MPA</v>
          </cell>
          <cell r="G257" t="str">
            <v>M3</v>
          </cell>
          <cell r="H257">
            <v>126</v>
          </cell>
          <cell r="I257">
            <v>393</v>
          </cell>
          <cell r="J257">
            <v>49518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126</v>
          </cell>
          <cell r="AF257">
            <v>49518</v>
          </cell>
        </row>
        <row r="258">
          <cell r="E258" t="str">
            <v>0804291</v>
          </cell>
          <cell r="F258" t="str">
            <v>Boca de BDTC D = 1,50 m - esconsidade 45° - areia e brita comerciais - alas retas</v>
          </cell>
          <cell r="G258" t="str">
            <v>UNID</v>
          </cell>
          <cell r="H258">
            <v>4</v>
          </cell>
          <cell r="I258">
            <v>5515.96</v>
          </cell>
          <cell r="J258">
            <v>22063.84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4</v>
          </cell>
          <cell r="AF258">
            <v>22063.84</v>
          </cell>
        </row>
        <row r="259">
          <cell r="E259" t="str">
            <v>0705307</v>
          </cell>
          <cell r="F259" t="str">
            <v>Corpo de BDCC 3,00 x 3,00 m - moldado no local - altura do aterro 7,50 a 10,00 m - areia e brita comerciais</v>
          </cell>
          <cell r="G259" t="str">
            <v>M</v>
          </cell>
          <cell r="H259">
            <v>206</v>
          </cell>
          <cell r="I259">
            <v>10500</v>
          </cell>
          <cell r="J259">
            <v>2163000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206</v>
          </cell>
          <cell r="AF259">
            <v>2163000</v>
          </cell>
        </row>
        <row r="260">
          <cell r="E260"/>
          <cell r="F260" t="str">
            <v>CALÇADAS E CICLOVIAS</v>
          </cell>
          <cell r="G260"/>
          <cell r="H260"/>
          <cell r="I260" t="str">
            <v>TOTAL DA OBRA</v>
          </cell>
          <cell r="J260">
            <v>1705131.5799999998</v>
          </cell>
          <cell r="K260"/>
          <cell r="L260">
            <v>0</v>
          </cell>
          <cell r="M260"/>
          <cell r="N260">
            <v>0</v>
          </cell>
          <cell r="O260"/>
          <cell r="P260">
            <v>0</v>
          </cell>
          <cell r="Q260"/>
          <cell r="R260">
            <v>0</v>
          </cell>
          <cell r="S260"/>
          <cell r="T260">
            <v>0</v>
          </cell>
          <cell r="U260"/>
          <cell r="V260">
            <v>0</v>
          </cell>
          <cell r="W260"/>
          <cell r="X260">
            <v>0</v>
          </cell>
          <cell r="Y260"/>
          <cell r="Z260">
            <v>0</v>
          </cell>
          <cell r="AA260"/>
          <cell r="AB260">
            <v>0</v>
          </cell>
          <cell r="AC260"/>
          <cell r="AD260">
            <v>0</v>
          </cell>
          <cell r="AE260"/>
          <cell r="AF260">
            <v>1705131.5799999998</v>
          </cell>
        </row>
        <row r="261">
          <cell r="E261">
            <v>54200</v>
          </cell>
          <cell r="F261" t="str">
            <v>PASSEIO DE CONCRETO FCK=15,0MPA, INCLUSIVE PREPARO DE CAIXA E LASTRO DE BRITA</v>
          </cell>
          <cell r="G261" t="str">
            <v>M3</v>
          </cell>
          <cell r="H261">
            <v>1936</v>
          </cell>
          <cell r="I261">
            <v>655.11</v>
          </cell>
          <cell r="J261">
            <v>1268292.96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1936</v>
          </cell>
          <cell r="AF261">
            <v>1268292.96</v>
          </cell>
        </row>
        <row r="262">
          <cell r="E262" t="str">
            <v>102491</v>
          </cell>
          <cell r="F262" t="str">
            <v>PINTURA DE PISO COM TINTA ACRÍLICA, APLICAÇÃO MANUAL, 2 DEMÃOS, INCLUSO FUNDO PREPARADOR. F_05/2021</v>
          </cell>
          <cell r="G262" t="str">
            <v>M2</v>
          </cell>
          <cell r="H262">
            <v>11616</v>
          </cell>
          <cell r="I262">
            <v>20.59</v>
          </cell>
          <cell r="J262">
            <v>239173.44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11616</v>
          </cell>
          <cell r="AF262">
            <v>239173.44</v>
          </cell>
        </row>
        <row r="263">
          <cell r="E263" t="str">
            <v>27.14.04.99</v>
          </cell>
          <cell r="F263" t="str">
            <v xml:space="preserve">PINTURA ACRILICA PARA PISO CIMENTADO- 2DEMAOS                                                     </v>
          </cell>
          <cell r="G263" t="str">
            <v>M2</v>
          </cell>
          <cell r="H263">
            <v>726</v>
          </cell>
          <cell r="I263">
            <v>33.729999999999997</v>
          </cell>
          <cell r="J263">
            <v>24487.98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726</v>
          </cell>
          <cell r="AF263">
            <v>24487.98</v>
          </cell>
        </row>
        <row r="264">
          <cell r="E264">
            <v>54500</v>
          </cell>
          <cell r="F264" t="str">
            <v>PLANTIO DE GRAMA EM PLACAS</v>
          </cell>
          <cell r="G264" t="str">
            <v>M2</v>
          </cell>
          <cell r="H264">
            <v>1000</v>
          </cell>
          <cell r="I264">
            <v>19.12</v>
          </cell>
          <cell r="J264">
            <v>19120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1000</v>
          </cell>
          <cell r="AF264">
            <v>19120</v>
          </cell>
        </row>
        <row r="265">
          <cell r="E265" t="str">
            <v>30.04.030</v>
          </cell>
          <cell r="F265" t="str">
            <v>PISO EM LADRILHO HIDRÁULICO PODOTÁTIL VÁRIAS CORES (25X25X2,5CM), ASSENTADO COM ARGAMASSA MISTA</v>
          </cell>
          <cell r="G265" t="str">
            <v>M2</v>
          </cell>
          <cell r="H265">
            <v>1210</v>
          </cell>
          <cell r="I265">
            <v>127.32</v>
          </cell>
          <cell r="J265">
            <v>154057.20000000001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1210</v>
          </cell>
          <cell r="AF265">
            <v>154057.20000000001</v>
          </cell>
        </row>
        <row r="266">
          <cell r="E266"/>
          <cell r="F266" t="str">
            <v>ILUMINAÇÃO</v>
          </cell>
          <cell r="G266"/>
          <cell r="H266"/>
          <cell r="I266" t="str">
            <v>TOTAL DA OBRA</v>
          </cell>
          <cell r="J266">
            <v>838054.27000000014</v>
          </cell>
          <cell r="K266"/>
          <cell r="L266">
            <v>0</v>
          </cell>
          <cell r="M266"/>
          <cell r="N266">
            <v>0</v>
          </cell>
          <cell r="O266"/>
          <cell r="P266">
            <v>0</v>
          </cell>
          <cell r="Q266"/>
          <cell r="R266">
            <v>0</v>
          </cell>
          <cell r="S266"/>
          <cell r="T266">
            <v>0</v>
          </cell>
          <cell r="U266"/>
          <cell r="V266">
            <v>0</v>
          </cell>
          <cell r="W266"/>
          <cell r="X266">
            <v>0</v>
          </cell>
          <cell r="Y266"/>
          <cell r="Z266">
            <v>0</v>
          </cell>
          <cell r="AA266"/>
          <cell r="AB266">
            <v>0</v>
          </cell>
          <cell r="AC266"/>
          <cell r="AD266">
            <v>0</v>
          </cell>
          <cell r="AE266"/>
          <cell r="AF266">
            <v>838054.27000000014</v>
          </cell>
        </row>
        <row r="267">
          <cell r="E267"/>
          <cell r="F267" t="str">
            <v xml:space="preserve">LUMINÁRIAS PARA SUBSTITUIR - TRECHO COM ILUMINAÇÃO AV. 3 DE MARÇO </v>
          </cell>
          <cell r="G267"/>
          <cell r="H267"/>
          <cell r="I267"/>
          <cell r="J267"/>
          <cell r="K267"/>
          <cell r="L267"/>
          <cell r="M267"/>
          <cell r="N267"/>
          <cell r="O267"/>
          <cell r="P267"/>
          <cell r="Q267"/>
          <cell r="R267"/>
          <cell r="S267"/>
          <cell r="T267"/>
          <cell r="U267"/>
          <cell r="V267"/>
          <cell r="W267"/>
          <cell r="X267"/>
          <cell r="Y267"/>
          <cell r="Z267"/>
          <cell r="AA267"/>
          <cell r="AB267"/>
          <cell r="AC267"/>
          <cell r="AD267"/>
          <cell r="AE267"/>
          <cell r="AF267"/>
        </row>
        <row r="268">
          <cell r="E268" t="str">
            <v>101661</v>
          </cell>
          <cell r="F268" t="str">
            <v>SUBSTITUIÇÃO DE LUMINÁRIA DE VAPOR DE MERCÚRIO/VAPOR DE SÓDIO POR LUMINÁRIA DE LED PARA ILUMINAÇÃO PÚBLICA</v>
          </cell>
          <cell r="G268" t="str">
            <v>UN</v>
          </cell>
          <cell r="H268">
            <v>80</v>
          </cell>
          <cell r="I268">
            <v>121.19</v>
          </cell>
          <cell r="J268">
            <v>9695.2000000000007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80</v>
          </cell>
          <cell r="AF268">
            <v>9695.2000000000007</v>
          </cell>
        </row>
        <row r="269">
          <cell r="E269" t="str">
            <v>101657</v>
          </cell>
          <cell r="F269" t="str">
            <v>LUMINÁRIA DE LED PARA ILUMINAÇÃO PÚBLICA, DE 98 W ATÉ 137 W</v>
          </cell>
          <cell r="G269" t="str">
            <v>UN</v>
          </cell>
          <cell r="H269">
            <v>80</v>
          </cell>
          <cell r="I269">
            <v>601.05999999999995</v>
          </cell>
          <cell r="J269">
            <v>48084.800000000003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80</v>
          </cell>
          <cell r="AF269">
            <v>48084.800000000003</v>
          </cell>
        </row>
        <row r="270">
          <cell r="E270" t="str">
            <v>91925</v>
          </cell>
          <cell r="F270" t="str">
            <v>CABO DE COBRE FLEXÍVEL ISOLADO, 1,5 MM², ANTI-CHAMA 0,6/1,0 KV, PARA CIRCUITOS TERMINAIS - FORNECIMENTO E INSTALAÇÃO. AF_12/2015</v>
          </cell>
          <cell r="G270" t="str">
            <v>M</v>
          </cell>
          <cell r="H270">
            <v>336</v>
          </cell>
          <cell r="I270">
            <v>3.2</v>
          </cell>
          <cell r="J270">
            <v>1075.2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336</v>
          </cell>
          <cell r="AF270">
            <v>1075.2</v>
          </cell>
        </row>
        <row r="271">
          <cell r="E271" t="str">
            <v>101632</v>
          </cell>
          <cell r="F271" t="str">
            <v>RELE FOTOELETRICO P/ COMANDO DE ILUMINACAO EXTERNA 220V/1000 W</v>
          </cell>
          <cell r="G271" t="str">
            <v>UN</v>
          </cell>
          <cell r="H271">
            <v>80</v>
          </cell>
          <cell r="I271">
            <v>38.14</v>
          </cell>
          <cell r="J271">
            <v>3051.2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80</v>
          </cell>
          <cell r="AF271">
            <v>3051.2</v>
          </cell>
        </row>
        <row r="272">
          <cell r="E272"/>
          <cell r="F272" t="str">
            <v>IMPLANTAÇÃO DE REDE DE BAIXA TENSÃO - TRECHO APARECIDINHA AV. 3 DE MARÇO</v>
          </cell>
          <cell r="G272"/>
          <cell r="H272"/>
          <cell r="I272"/>
          <cell r="J272"/>
          <cell r="K272"/>
          <cell r="L272"/>
          <cell r="M272"/>
          <cell r="N272"/>
          <cell r="O272"/>
          <cell r="P272"/>
          <cell r="Q272"/>
          <cell r="R272"/>
          <cell r="S272"/>
          <cell r="T272"/>
          <cell r="U272"/>
          <cell r="V272"/>
          <cell r="W272"/>
          <cell r="X272"/>
          <cell r="Y272"/>
          <cell r="Z272"/>
          <cell r="AA272"/>
          <cell r="AB272"/>
          <cell r="AC272"/>
          <cell r="AD272"/>
          <cell r="AE272"/>
          <cell r="AF272"/>
        </row>
        <row r="273">
          <cell r="E273" t="str">
            <v>36.09.230</v>
          </cell>
          <cell r="F273" t="str">
            <v>Transformador de potência trifásico de 30 kVA, classe 1,2 KV, a seco com
cabine</v>
          </cell>
          <cell r="G273" t="str">
            <v>UN</v>
          </cell>
          <cell r="H273">
            <v>1</v>
          </cell>
          <cell r="I273">
            <v>16126.75</v>
          </cell>
          <cell r="J273">
            <v>16126.75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1</v>
          </cell>
          <cell r="AF273">
            <v>16126.75</v>
          </cell>
        </row>
        <row r="274">
          <cell r="E274" t="str">
            <v>36.20.360</v>
          </cell>
          <cell r="F274" t="str">
            <v>Suporte de transformador em poste ou estaleiro</v>
          </cell>
          <cell r="G274" t="str">
            <v>UN</v>
          </cell>
          <cell r="H274">
            <v>1</v>
          </cell>
          <cell r="I274">
            <v>292.37</v>
          </cell>
          <cell r="J274">
            <v>292.37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1</v>
          </cell>
          <cell r="AF274">
            <v>292.37</v>
          </cell>
        </row>
        <row r="275">
          <cell r="E275" t="str">
            <v>39.21.060</v>
          </cell>
          <cell r="F275" t="str">
            <v>Cabo de cobre flexível de 16 mm², isolamento 0,6/1kV ‐ isolação HEPR 90°C</v>
          </cell>
          <cell r="G275" t="str">
            <v>M</v>
          </cell>
          <cell r="H275">
            <v>3300</v>
          </cell>
          <cell r="I275">
            <v>16.28</v>
          </cell>
          <cell r="J275">
            <v>53724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3300</v>
          </cell>
          <cell r="AF275">
            <v>53724</v>
          </cell>
        </row>
        <row r="276">
          <cell r="E276" t="str">
            <v>36.05.010</v>
          </cell>
          <cell r="F276" t="str">
            <v>Isolador tipo roldana para baixa tensão de 76 x 79 mm</v>
          </cell>
          <cell r="G276" t="str">
            <v>UN</v>
          </cell>
          <cell r="H276">
            <v>376</v>
          </cell>
          <cell r="I276">
            <v>46.29</v>
          </cell>
          <cell r="J276">
            <v>17405.04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376</v>
          </cell>
          <cell r="AF276">
            <v>17405.04</v>
          </cell>
        </row>
        <row r="277">
          <cell r="E277" t="str">
            <v>36.04.070</v>
          </cell>
          <cell r="F277" t="str">
            <v>Suporte para 4 isoladores de baixa tensão</v>
          </cell>
          <cell r="G277" t="str">
            <v>UN</v>
          </cell>
          <cell r="H277">
            <v>94</v>
          </cell>
          <cell r="I277">
            <v>92.64</v>
          </cell>
          <cell r="J277">
            <v>8708.16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94</v>
          </cell>
          <cell r="AF277">
            <v>8708.16</v>
          </cell>
        </row>
        <row r="278">
          <cell r="E278"/>
          <cell r="F278" t="str">
            <v xml:space="preserve">IMPLANTAÇÃO DE ILUMINAÇÃO PÚBLICA EM LED - TRECHO APARECIDINHA AV. 3 DE MARÇO </v>
          </cell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  <cell r="R278"/>
          <cell r="S278"/>
          <cell r="T278"/>
          <cell r="U278"/>
          <cell r="V278"/>
          <cell r="W278"/>
          <cell r="X278"/>
          <cell r="Y278"/>
          <cell r="Z278"/>
          <cell r="AA278"/>
          <cell r="AB278"/>
          <cell r="AC278"/>
          <cell r="AD278"/>
          <cell r="AE278"/>
          <cell r="AF278"/>
        </row>
        <row r="279">
          <cell r="E279" t="str">
            <v>101657</v>
          </cell>
          <cell r="F279" t="str">
            <v>LUMINÁRIA DE LED PARA ILUMINAÇÃO PÚBLICA, DE 98 W ATÉ 137 W</v>
          </cell>
          <cell r="G279" t="str">
            <v>UN</v>
          </cell>
          <cell r="H279">
            <v>94</v>
          </cell>
          <cell r="I279">
            <v>601.05999999999995</v>
          </cell>
          <cell r="J279">
            <v>56499.64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94</v>
          </cell>
          <cell r="AF279">
            <v>56499.64</v>
          </cell>
        </row>
        <row r="280">
          <cell r="E280" t="str">
            <v>92337</v>
          </cell>
          <cell r="F280" t="str">
            <v>TUBO DE AÇO GALVANIZADO, (EQUIVALENTE A BRAÇO PARA ILUMINAÇÃO PÚBLICA PADRÃO CPFL, EM TUBO DE AÇO GALVANIZADO, COMPRIMENTO DE 3,50 M, PARA FIXAÇÃO EM POSTE DE CONCRETO)</v>
          </cell>
          <cell r="G280" t="str">
            <v>M</v>
          </cell>
          <cell r="H280">
            <v>329</v>
          </cell>
          <cell r="I280">
            <v>153.88999999999999</v>
          </cell>
          <cell r="J280">
            <v>50629.81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329</v>
          </cell>
          <cell r="AF280">
            <v>50629.81</v>
          </cell>
        </row>
        <row r="281">
          <cell r="E281" t="str">
            <v>101665</v>
          </cell>
          <cell r="F281" t="str">
            <v>ABRACADEIRA DE FIXACAO DE BRACOS DE LUMINARIAS DE 4"</v>
          </cell>
          <cell r="G281" t="str">
            <v>UN</v>
          </cell>
          <cell r="H281">
            <v>94</v>
          </cell>
          <cell r="I281">
            <v>35.700000000000003</v>
          </cell>
          <cell r="J281">
            <v>3355.8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94</v>
          </cell>
          <cell r="AF281">
            <v>3355.8</v>
          </cell>
        </row>
        <row r="282">
          <cell r="E282" t="str">
            <v>91925</v>
          </cell>
          <cell r="F282" t="str">
            <v>CABO DE COBRE FLEXÍVEL ISOLADO, 1,5 MM², ANTI-CHAMA 0,6/1,0 KV, PARA CIRCUITOS TERMINAIS - FORNECIMENTO E INSTALAÇÃO. AF_12/2015</v>
          </cell>
          <cell r="G282" t="str">
            <v>M</v>
          </cell>
          <cell r="H282">
            <v>329</v>
          </cell>
          <cell r="I282">
            <v>3.2</v>
          </cell>
          <cell r="J282">
            <v>1052.8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329</v>
          </cell>
          <cell r="AF282">
            <v>1052.8</v>
          </cell>
        </row>
        <row r="283">
          <cell r="E283" t="str">
            <v>101632</v>
          </cell>
          <cell r="F283" t="str">
            <v>RELE FOTOELETRICO P/ COMANDO DE ILUMINACAO EXTERNA 220V/1000 W</v>
          </cell>
          <cell r="G283" t="str">
            <v>UN</v>
          </cell>
          <cell r="H283">
            <v>94</v>
          </cell>
          <cell r="I283">
            <v>38.14</v>
          </cell>
          <cell r="J283">
            <v>3585.16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94</v>
          </cell>
          <cell r="AF283">
            <v>3585.16</v>
          </cell>
        </row>
        <row r="284">
          <cell r="E284"/>
          <cell r="F284" t="str">
            <v xml:space="preserve">IMPLANTAÇÃO DE ILUMINAÇÃO CICLOVIA </v>
          </cell>
          <cell r="G284"/>
          <cell r="H284"/>
          <cell r="I284"/>
          <cell r="J284"/>
          <cell r="K284"/>
          <cell r="L284"/>
          <cell r="M284"/>
          <cell r="N284"/>
          <cell r="O284"/>
          <cell r="P284"/>
          <cell r="Q284"/>
          <cell r="R284"/>
          <cell r="S284"/>
          <cell r="T284"/>
          <cell r="U284"/>
          <cell r="V284"/>
          <cell r="W284"/>
          <cell r="X284"/>
          <cell r="Y284"/>
          <cell r="Z284"/>
          <cell r="AA284"/>
          <cell r="AB284"/>
          <cell r="AC284"/>
          <cell r="AD284"/>
          <cell r="AE284"/>
          <cell r="AF284"/>
        </row>
        <row r="285">
          <cell r="E285" t="str">
            <v>41.10.330</v>
          </cell>
          <cell r="F285" t="str">
            <v>Poste telecônico reto em aço SAE 1010/1020 galvanizado a fogo, altura de
10,00 m</v>
          </cell>
          <cell r="G285" t="str">
            <v>UN</v>
          </cell>
          <cell r="H285">
            <v>105</v>
          </cell>
          <cell r="I285">
            <v>2613.11</v>
          </cell>
          <cell r="J285">
            <v>274376.55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105</v>
          </cell>
          <cell r="AF285">
            <v>274376.55</v>
          </cell>
        </row>
        <row r="286">
          <cell r="E286" t="str">
            <v>41.11.440</v>
          </cell>
          <cell r="F286" t="str">
            <v>Suporte tubular de fixação em poste para 1 luminária tipo pétala</v>
          </cell>
          <cell r="G286" t="str">
            <v>UN</v>
          </cell>
          <cell r="H286">
            <v>105</v>
          </cell>
          <cell r="I286">
            <v>93.48</v>
          </cell>
          <cell r="J286">
            <v>9815.4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105</v>
          </cell>
          <cell r="AF286">
            <v>9815.4</v>
          </cell>
        </row>
        <row r="287">
          <cell r="E287" t="str">
            <v>101657</v>
          </cell>
          <cell r="F287" t="str">
            <v>LUMINÁRIA DE LED PARA ILUMINAÇÃO PÚBLICA, DE 98 W ATÉ 137 W</v>
          </cell>
          <cell r="G287" t="str">
            <v>UN</v>
          </cell>
          <cell r="H287">
            <v>105</v>
          </cell>
          <cell r="I287">
            <v>601.05999999999995</v>
          </cell>
          <cell r="J287">
            <v>63111.3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105</v>
          </cell>
          <cell r="AF287">
            <v>63111.3</v>
          </cell>
        </row>
        <row r="288">
          <cell r="E288" t="str">
            <v>07.02.020</v>
          </cell>
          <cell r="F288" t="str">
            <v>Escavação mecanizada de valas ou cavas com profundidade de até 2 m</v>
          </cell>
          <cell r="G288" t="str">
            <v>M3</v>
          </cell>
          <cell r="H288">
            <v>875</v>
          </cell>
          <cell r="I288">
            <v>10.85</v>
          </cell>
          <cell r="J288">
            <v>9493.75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875</v>
          </cell>
          <cell r="AF288">
            <v>9493.75</v>
          </cell>
        </row>
        <row r="289">
          <cell r="E289" t="str">
            <v>93382</v>
          </cell>
          <cell r="F289" t="str">
            <v>REATERRO MANUAL DE VALAS COM COMPACTAÇÃO MECANIZADA. AF_04/2016</v>
          </cell>
          <cell r="G289" t="str">
            <v>M3</v>
          </cell>
          <cell r="H289">
            <v>875</v>
          </cell>
          <cell r="I289">
            <v>31.83</v>
          </cell>
          <cell r="J289">
            <v>27851.25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875</v>
          </cell>
          <cell r="AF289">
            <v>27851.25</v>
          </cell>
        </row>
        <row r="290">
          <cell r="E290" t="str">
            <v>94963</v>
          </cell>
          <cell r="F290" t="str">
            <v>CONCRETO FCK = 15MPA, TRAÇO 1:3,4:3,5 (CIMENTO/ AREIA MÉDIA/ BRITA 1) - PREPARO MECÂNICO COM BETONEIRA 400 L. AF_07/2016</v>
          </cell>
          <cell r="G290" t="str">
            <v>M3</v>
          </cell>
          <cell r="H290">
            <v>87.5</v>
          </cell>
          <cell r="I290">
            <v>343.66</v>
          </cell>
          <cell r="J290">
            <v>30070.25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87.5</v>
          </cell>
          <cell r="AF290">
            <v>30070.25</v>
          </cell>
        </row>
        <row r="291">
          <cell r="E291" t="str">
            <v>103670</v>
          </cell>
          <cell r="F291" t="str">
            <v>LANÇAMENTO COM USO DE BALDES, ADENSAMENTO E ACABAMENTO DE CONCRETO EM ESTRUTURAS. AF_02/2022</v>
          </cell>
          <cell r="G291" t="str">
            <v>M3</v>
          </cell>
          <cell r="H291">
            <v>87.5</v>
          </cell>
          <cell r="I291">
            <v>290.48</v>
          </cell>
          <cell r="J291">
            <v>25417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87.5</v>
          </cell>
          <cell r="AF291">
            <v>25417</v>
          </cell>
        </row>
        <row r="292">
          <cell r="E292" t="str">
            <v>97667</v>
          </cell>
          <cell r="F292" t="str">
            <v>ELETRODUTO FLEXÍVEL CORRUGADO, PEAD, DN 50 (1 ½) - FORNECIMENTO E INSTALAÇÃO. AF_04/2016</v>
          </cell>
          <cell r="G292" t="str">
            <v>M</v>
          </cell>
          <cell r="H292">
            <v>3500</v>
          </cell>
          <cell r="I292">
            <v>9.6300000000000008</v>
          </cell>
          <cell r="J292">
            <v>33705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3500</v>
          </cell>
          <cell r="AF292">
            <v>33705</v>
          </cell>
        </row>
        <row r="293">
          <cell r="E293" t="str">
            <v>91933</v>
          </cell>
          <cell r="F293" t="str">
            <v>CABO DE COBRE FLEXÍVEL ISOLADO, 10 MM², ANTI-CHAMA 0,6/1,0 KV, PARA CIRCUITOS TERMINAIS - FORNECIMENTO E INSTALAÇÃO. AF_12/2015</v>
          </cell>
          <cell r="G293" t="str">
            <v>M</v>
          </cell>
          <cell r="H293">
            <v>3500</v>
          </cell>
          <cell r="I293">
            <v>13.49</v>
          </cell>
          <cell r="J293">
            <v>47215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3500</v>
          </cell>
          <cell r="AF293">
            <v>47215</v>
          </cell>
        </row>
        <row r="294">
          <cell r="E294" t="str">
            <v>97881</v>
          </cell>
          <cell r="F294" t="str">
            <v>CAIXA ENTERRADA ELÉTRICA RETANGULAR, EM CONCRETO PRÉ- MOLDADO, FUNDO COM BRITA, DIMENSÕES INTERNAS: 0,3X0,3X0,3 M. AF_12/2020</v>
          </cell>
          <cell r="G294" t="str">
            <v>UN</v>
          </cell>
          <cell r="H294">
            <v>105</v>
          </cell>
          <cell r="I294">
            <v>117.36</v>
          </cell>
          <cell r="J294">
            <v>12322.8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105</v>
          </cell>
          <cell r="AF294">
            <v>12322.8</v>
          </cell>
        </row>
        <row r="295">
          <cell r="E295"/>
          <cell r="F295" t="str">
            <v>POSTES CURVOS SIMPLES</v>
          </cell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  <cell r="S295"/>
          <cell r="T295"/>
          <cell r="U295"/>
          <cell r="V295"/>
          <cell r="W295"/>
          <cell r="X295"/>
          <cell r="Y295"/>
          <cell r="Z295"/>
          <cell r="AA295"/>
          <cell r="AB295"/>
          <cell r="AC295"/>
          <cell r="AD295"/>
          <cell r="AE295"/>
          <cell r="AF295"/>
        </row>
        <row r="296">
          <cell r="E296" t="str">
            <v>100622</v>
          </cell>
          <cell r="F296" t="str">
            <v>POSTE DE AÇO CONICO CONTÍNUO CURVO DUPLO, ENGASTADO, H=9M, INCLUSIVE LUMINÁRIAS, SEM LÂMPADAS - FORNECIMENTO E INSTALACAO. AF_11/2019</v>
          </cell>
          <cell r="G296" t="str">
            <v>UN</v>
          </cell>
          <cell r="H296">
            <v>4</v>
          </cell>
          <cell r="I296">
            <v>2406.85</v>
          </cell>
          <cell r="J296">
            <v>9627.4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4</v>
          </cell>
          <cell r="AF296">
            <v>9627.4</v>
          </cell>
        </row>
        <row r="297">
          <cell r="E297" t="str">
            <v>101657</v>
          </cell>
          <cell r="F297" t="str">
            <v>LUMINÁRIA DE LED PARA ILUMINAÇÃO PÚBLICA, DE 98 W ATÉ 137 W</v>
          </cell>
          <cell r="G297" t="str">
            <v>UN</v>
          </cell>
          <cell r="H297">
            <v>8</v>
          </cell>
          <cell r="I297">
            <v>601.05999999999995</v>
          </cell>
          <cell r="J297">
            <v>4808.4799999999996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8</v>
          </cell>
          <cell r="AF297">
            <v>4808.4799999999996</v>
          </cell>
        </row>
        <row r="298">
          <cell r="E298">
            <v>98285</v>
          </cell>
          <cell r="F298" t="str">
            <v>LÂMPADA DE LED 100W</v>
          </cell>
          <cell r="G298" t="str">
            <v>UN</v>
          </cell>
          <cell r="H298">
            <v>4</v>
          </cell>
          <cell r="I298">
            <v>197.51</v>
          </cell>
          <cell r="J298">
            <v>790.04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4</v>
          </cell>
          <cell r="AF298">
            <v>790.04</v>
          </cell>
        </row>
        <row r="299">
          <cell r="E299" t="str">
            <v>91925</v>
          </cell>
          <cell r="F299" t="str">
            <v>CABO DE COBRE FLEXÍVEL ISOLADO, 1,5 MM², ANTI-CHAMA 0,6/1,0 KV, PARA CIRCUITOS TERMINAIS - FORNECIMENTO E INSTALAÇÃO. AF_12/2015</v>
          </cell>
          <cell r="G299" t="str">
            <v>M</v>
          </cell>
          <cell r="H299">
            <v>48</v>
          </cell>
          <cell r="I299">
            <v>3.2</v>
          </cell>
          <cell r="J299">
            <v>153.6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48</v>
          </cell>
          <cell r="AF299">
            <v>153.6</v>
          </cell>
        </row>
        <row r="300">
          <cell r="E300" t="str">
            <v>97881</v>
          </cell>
          <cell r="F300" t="str">
            <v>CAIXA ENTERRADA ELÉTRICA RETANGULAR, EM CONCRETO PRÉ- MOLDADO, FUNDO COM BRITA, DIMENSÕES INTERNAS: 0,3X0,3X0,3 M. AF_12/2020</v>
          </cell>
          <cell r="G300" t="str">
            <v>UN</v>
          </cell>
          <cell r="H300">
            <v>4</v>
          </cell>
          <cell r="I300">
            <v>117.36</v>
          </cell>
          <cell r="J300">
            <v>469.44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4</v>
          </cell>
          <cell r="AF300">
            <v>469.44</v>
          </cell>
        </row>
        <row r="301">
          <cell r="E301" t="str">
            <v>96985</v>
          </cell>
          <cell r="F301" t="str">
            <v>HASTE DE ATERRAMENTO 5/8 PARA SPDA - FORNECIMENTO E INSTALAÇÃO. AF_12/2017</v>
          </cell>
          <cell r="G301" t="str">
            <v>UN</v>
          </cell>
          <cell r="H301">
            <v>4</v>
          </cell>
          <cell r="I301">
            <v>88.43</v>
          </cell>
          <cell r="J301">
            <v>353.72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4</v>
          </cell>
          <cell r="AF301">
            <v>353.72</v>
          </cell>
        </row>
        <row r="302">
          <cell r="E302" t="str">
            <v>93660</v>
          </cell>
          <cell r="F302" t="str">
            <v>DISJUNTOR BIPOLAR TIPO DIN, CORRENTE NOMINAL DE 10A - FORNECIMENTO E INSTALAÇÃO. AF_10/2020</v>
          </cell>
          <cell r="G302" t="str">
            <v>UN</v>
          </cell>
          <cell r="H302">
            <v>4</v>
          </cell>
          <cell r="I302">
            <v>55.45</v>
          </cell>
          <cell r="J302">
            <v>221.8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4</v>
          </cell>
          <cell r="AF302">
            <v>221.8</v>
          </cell>
        </row>
        <row r="303">
          <cell r="E303"/>
          <cell r="F303" t="str">
            <v>ENTRADAS DE ENERGIA PARA A ROTATÓRIA</v>
          </cell>
          <cell r="G303"/>
          <cell r="H303"/>
          <cell r="I303"/>
          <cell r="J303"/>
          <cell r="K303"/>
          <cell r="L303"/>
          <cell r="M303"/>
          <cell r="N303"/>
          <cell r="O303"/>
          <cell r="P303"/>
          <cell r="Q303"/>
          <cell r="R303"/>
          <cell r="S303"/>
          <cell r="T303"/>
          <cell r="U303"/>
          <cell r="V303"/>
          <cell r="W303"/>
          <cell r="X303"/>
          <cell r="Y303"/>
          <cell r="Z303"/>
          <cell r="AA303"/>
          <cell r="AB303"/>
          <cell r="AC303"/>
          <cell r="AD303"/>
          <cell r="AE303"/>
          <cell r="AF303"/>
        </row>
        <row r="304">
          <cell r="E304">
            <v>101492</v>
          </cell>
          <cell r="F304" t="str">
            <v>ENTRADA DE ENERGIA ELÉTRICA, AÉREA, MONOFÁSICA, COM CAIXA DE SOBREPOR CABO DE 35 MM2 E DISJUNTOR DIN 50A (NÃO INCLUSO O POSTE DE CONCRETO).
AF_07/2020_P</v>
          </cell>
          <cell r="G304" t="str">
            <v>UN</v>
          </cell>
          <cell r="H304">
            <v>1</v>
          </cell>
          <cell r="I304">
            <v>1566.43</v>
          </cell>
          <cell r="J304">
            <v>1566.43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1</v>
          </cell>
          <cell r="AF304">
            <v>1566.43</v>
          </cell>
        </row>
        <row r="305">
          <cell r="E305">
            <v>97881</v>
          </cell>
          <cell r="F305" t="str">
            <v>CABO DE 35 MM2 E DISJUNTOR DIN 50A (NÃO INCLUSO O POSTE DE CONCRETO).</v>
          </cell>
          <cell r="G305" t="str">
            <v>UN</v>
          </cell>
          <cell r="H305">
            <v>1</v>
          </cell>
          <cell r="I305">
            <v>117.36</v>
          </cell>
          <cell r="J305">
            <v>117.36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1</v>
          </cell>
          <cell r="AF305">
            <v>117.36</v>
          </cell>
        </row>
        <row r="306">
          <cell r="E306" t="str">
            <v>100622</v>
          </cell>
          <cell r="F306" t="str">
            <v>POSTE DE AÇO CONICO CONTÍNUO CURVO DUPLO, ENGASTADO, H=9M, INCLUSIVE LUMINÁRIAS, SEM LÂMPADAS - FORNECIMENTO E INSTALACAO. AF_11/2019</v>
          </cell>
          <cell r="G306" t="str">
            <v>UN</v>
          </cell>
          <cell r="H306">
            <v>1</v>
          </cell>
          <cell r="I306">
            <v>2406.85</v>
          </cell>
          <cell r="J306">
            <v>2406.85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1</v>
          </cell>
          <cell r="AF306">
            <v>2406.85</v>
          </cell>
        </row>
        <row r="307">
          <cell r="E307"/>
          <cell r="F307" t="str">
            <v>CAIXA DE COMANDO DE ACIONAMENTO</v>
          </cell>
          <cell r="G307"/>
          <cell r="H307"/>
          <cell r="I307"/>
          <cell r="J307"/>
          <cell r="K307"/>
          <cell r="L307"/>
          <cell r="M307"/>
          <cell r="N307"/>
          <cell r="O307"/>
          <cell r="P307"/>
          <cell r="Q307"/>
          <cell r="R307"/>
          <cell r="S307"/>
          <cell r="T307"/>
          <cell r="U307"/>
          <cell r="V307"/>
          <cell r="W307"/>
          <cell r="X307"/>
          <cell r="Y307"/>
          <cell r="Z307"/>
          <cell r="AA307"/>
          <cell r="AB307"/>
          <cell r="AC307"/>
          <cell r="AD307"/>
          <cell r="AE307"/>
          <cell r="AF307"/>
        </row>
        <row r="308">
          <cell r="E308" t="str">
            <v>101946</v>
          </cell>
          <cell r="F308" t="str">
            <v>QUADRO DE MEDIÇÃO GERAL DE ENERGIA</v>
          </cell>
          <cell r="G308" t="str">
            <v>UN</v>
          </cell>
          <cell r="H308">
            <v>1</v>
          </cell>
          <cell r="I308">
            <v>157.03</v>
          </cell>
          <cell r="J308">
            <v>157.03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1</v>
          </cell>
          <cell r="AF308">
            <v>157.03</v>
          </cell>
        </row>
        <row r="309">
          <cell r="E309" t="str">
            <v>101632</v>
          </cell>
          <cell r="F309" t="str">
            <v>RELE FOTOELETRICO P/ COMANDO DE ILUMINACAO EXTERNA 220V/1000 W FORNECIMENTO E INSTALAÇÃO. AF_08/2020</v>
          </cell>
          <cell r="G309" t="str">
            <v>UN</v>
          </cell>
          <cell r="H309">
            <v>1</v>
          </cell>
          <cell r="I309">
            <v>38.14</v>
          </cell>
          <cell r="J309">
            <v>38.14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1</v>
          </cell>
          <cell r="AF309">
            <v>38.14</v>
          </cell>
        </row>
        <row r="310">
          <cell r="E310" t="str">
            <v>93663</v>
          </cell>
          <cell r="F310" t="str">
            <v>DISJUNTOR BIPOLAR TIPO DIN, CORRENTE NOMINAL DE 25A</v>
          </cell>
          <cell r="G310" t="str">
            <v>UN</v>
          </cell>
          <cell r="H310">
            <v>1</v>
          </cell>
          <cell r="I310">
            <v>59.62</v>
          </cell>
          <cell r="J310">
            <v>59.62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1</v>
          </cell>
          <cell r="AF310">
            <v>59.62</v>
          </cell>
        </row>
        <row r="311">
          <cell r="E311" t="str">
            <v>101902</v>
          </cell>
          <cell r="F311" t="str">
            <v>CONTATOR TRIPOLAR I NOMINAL 22A</v>
          </cell>
          <cell r="G311" t="str">
            <v>UN</v>
          </cell>
          <cell r="H311">
            <v>1</v>
          </cell>
          <cell r="I311">
            <v>159.22999999999999</v>
          </cell>
          <cell r="J311">
            <v>159.22999999999999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1</v>
          </cell>
          <cell r="AF311">
            <v>159.22999999999999</v>
          </cell>
        </row>
        <row r="312">
          <cell r="E312"/>
          <cell r="F312" t="str">
            <v>CABEAMENTO SUBTERRÂNEO</v>
          </cell>
          <cell r="G312"/>
          <cell r="H312"/>
          <cell r="I312"/>
          <cell r="J312"/>
          <cell r="K312"/>
          <cell r="L312"/>
          <cell r="M312"/>
          <cell r="N312"/>
          <cell r="O312"/>
          <cell r="P312"/>
          <cell r="Q312"/>
          <cell r="R312"/>
          <cell r="S312"/>
          <cell r="T312"/>
          <cell r="U312"/>
          <cell r="V312"/>
          <cell r="W312"/>
          <cell r="X312"/>
          <cell r="Y312"/>
          <cell r="Z312"/>
          <cell r="AA312"/>
          <cell r="AB312"/>
          <cell r="AC312"/>
          <cell r="AD312"/>
          <cell r="AE312"/>
          <cell r="AF312"/>
        </row>
        <row r="313">
          <cell r="E313" t="str">
            <v>102308</v>
          </cell>
          <cell r="F313" t="str">
            <v>ESCAVAÇÃO MECANIZADA DE VALA COM PROF. MAIOR QUE 1,5 M ATÉ 3,0 M (MÉDIA ENTRE MONTANTE E JUSANTE/UMA COMPOSIÇÃO POR TRECHO), COM ESCAVADEIRA HIDRÁULICA (0,8 M3/111 HP), LARG. ATÉ 1,5 M, EM SOLO DE 2A CATEGORIA,EM LOCAIS COM ALTO NÍVEL DE INTERFERÊNCIA.AF_02/2021</v>
          </cell>
          <cell r="G313" t="str">
            <v>M3</v>
          </cell>
          <cell r="H313">
            <v>48</v>
          </cell>
          <cell r="I313">
            <v>13.04</v>
          </cell>
          <cell r="J313">
            <v>625.91999999999996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48</v>
          </cell>
          <cell r="AF313">
            <v>625.91999999999996</v>
          </cell>
        </row>
        <row r="314">
          <cell r="E314" t="str">
            <v>93382</v>
          </cell>
          <cell r="F314" t="str">
            <v>REATERRO MANUAL DE VALAS COM COMPACTAÇÃO MECANIZADA. AF_04/2016</v>
          </cell>
          <cell r="G314" t="str">
            <v>M3</v>
          </cell>
          <cell r="H314">
            <v>44.4</v>
          </cell>
          <cell r="I314">
            <v>31.83</v>
          </cell>
          <cell r="J314">
            <v>1413.25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44.4</v>
          </cell>
          <cell r="AF314">
            <v>1413.25</v>
          </cell>
        </row>
        <row r="315">
          <cell r="E315" t="str">
            <v>94963</v>
          </cell>
          <cell r="F315" t="str">
            <v>CONCRETO FCK = 15MPA, TRAÇO 1:3,4:3,5 (CIMENTO/ AREIA MÉDIA/ BRITA 1) - PREPARO MECÂNICO COM BETONEIRA 400 L. AF_07/2016</v>
          </cell>
          <cell r="G315" t="str">
            <v>M3</v>
          </cell>
          <cell r="H315">
            <v>3.8</v>
          </cell>
          <cell r="I315">
            <v>343.66</v>
          </cell>
          <cell r="J315">
            <v>1305.9100000000001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3.8</v>
          </cell>
          <cell r="AF315">
            <v>1305.9100000000001</v>
          </cell>
        </row>
        <row r="316">
          <cell r="E316" t="str">
            <v>103670</v>
          </cell>
          <cell r="F316" t="str">
            <v>LANÇAMENTO COM USO DE BALDES, ADENSAMENTO E ACABAMENTO DE CONCRETO EM ESTRUTURAS. AF_02/2022</v>
          </cell>
          <cell r="G316" t="str">
            <v>M3</v>
          </cell>
          <cell r="H316">
            <v>3.8</v>
          </cell>
          <cell r="I316">
            <v>290.48</v>
          </cell>
          <cell r="J316">
            <v>1103.82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3.8</v>
          </cell>
          <cell r="AF316">
            <v>1103.82</v>
          </cell>
        </row>
        <row r="317">
          <cell r="E317" t="str">
            <v>97667</v>
          </cell>
          <cell r="F317" t="str">
            <v>ELETRODUTO FLEXÍVEL CORRUGADO, PEAD, DN 50 (1 ½) - FORNECIMENTO E INSTALAÇÃO. AF_04/2016</v>
          </cell>
          <cell r="G317" t="str">
            <v>M</v>
          </cell>
          <cell r="H317">
            <v>120</v>
          </cell>
          <cell r="I317">
            <v>9.6300000000000008</v>
          </cell>
          <cell r="J317">
            <v>1155.5999999999999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120</v>
          </cell>
          <cell r="AF317">
            <v>1155.5999999999999</v>
          </cell>
        </row>
        <row r="318">
          <cell r="E318" t="str">
            <v>91933</v>
          </cell>
          <cell r="F318" t="str">
            <v>CABO DE COBRE FLEXÍVEL ISOLADO, 10 MM², ANTI-CHAMA 0,6/1,0 KV, PARA CIRCUITOS TERMINAIS - FORNECIMENTO E INSTALAÇÃO. AF_12/2015</v>
          </cell>
          <cell r="G318" t="str">
            <v>M</v>
          </cell>
          <cell r="H318">
            <v>360</v>
          </cell>
          <cell r="I318">
            <v>13.49</v>
          </cell>
          <cell r="J318">
            <v>4856.3999999999996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360</v>
          </cell>
          <cell r="AF318">
            <v>4856.3999999999996</v>
          </cell>
        </row>
        <row r="319">
          <cell r="E319"/>
          <cell r="F319" t="str">
            <v>SINALIZAÇÃO</v>
          </cell>
          <cell r="G319"/>
          <cell r="H319"/>
          <cell r="I319" t="str">
            <v>TOTAL DA OBRA</v>
          </cell>
          <cell r="J319">
            <v>354888.32</v>
          </cell>
          <cell r="K319"/>
          <cell r="L319">
            <v>0</v>
          </cell>
          <cell r="M319"/>
          <cell r="N319">
            <v>0</v>
          </cell>
          <cell r="O319"/>
          <cell r="P319">
            <v>0</v>
          </cell>
          <cell r="Q319"/>
          <cell r="R319">
            <v>0</v>
          </cell>
          <cell r="S319"/>
          <cell r="T319">
            <v>0</v>
          </cell>
          <cell r="U319"/>
          <cell r="V319">
            <v>0</v>
          </cell>
          <cell r="W319"/>
          <cell r="X319">
            <v>0</v>
          </cell>
          <cell r="Y319"/>
          <cell r="Z319">
            <v>0</v>
          </cell>
          <cell r="AA319"/>
          <cell r="AB319">
            <v>0</v>
          </cell>
          <cell r="AC319"/>
          <cell r="AD319">
            <v>0</v>
          </cell>
          <cell r="AE319"/>
          <cell r="AF319">
            <v>354888.32</v>
          </cell>
        </row>
        <row r="320">
          <cell r="E320" t="str">
            <v>28.03.03.99</v>
          </cell>
          <cell r="F320" t="str">
            <v>Sinaliz. HOR. c/ termoplast HOT-spray</v>
          </cell>
          <cell r="G320" t="str">
            <v>M2</v>
          </cell>
          <cell r="H320">
            <v>1800</v>
          </cell>
          <cell r="I320">
            <v>64.78</v>
          </cell>
          <cell r="J320">
            <v>116604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1800</v>
          </cell>
          <cell r="AF320">
            <v>116604</v>
          </cell>
        </row>
        <row r="321">
          <cell r="E321" t="str">
            <v>28.03.08.99</v>
          </cell>
          <cell r="F321" t="str">
            <v xml:space="preserve">SINALIZ.HOR. ACRILICA BASE AGUA C/VISIB.                                       </v>
          </cell>
          <cell r="G321" t="str">
            <v>M2</v>
          </cell>
          <cell r="H321">
            <v>2904</v>
          </cell>
          <cell r="I321">
            <v>34.08</v>
          </cell>
          <cell r="J321">
            <v>98968.320000000007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2904</v>
          </cell>
          <cell r="AF321">
            <v>98968.320000000007</v>
          </cell>
        </row>
        <row r="322">
          <cell r="E322" t="str">
            <v>28.01.07.01.99</v>
          </cell>
          <cell r="F322" t="str">
            <v>FORN. E TRANSPORTE DE PLACA MOD.ALUMINIO GT+GT</v>
          </cell>
          <cell r="G322" t="str">
            <v>M2</v>
          </cell>
          <cell r="H322">
            <v>50</v>
          </cell>
          <cell r="I322">
            <v>1339.12</v>
          </cell>
          <cell r="J322">
            <v>66956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50</v>
          </cell>
          <cell r="AF322">
            <v>66956</v>
          </cell>
        </row>
        <row r="323">
          <cell r="E323">
            <v>99814</v>
          </cell>
          <cell r="F323" t="str">
            <v>LIMPEZA DE SUPERFÍCIE COM JATO DE ALTA PRESSÃO. AF_04/2019</v>
          </cell>
          <cell r="G323" t="str">
            <v>M2</v>
          </cell>
          <cell r="H323">
            <v>36000</v>
          </cell>
          <cell r="I323">
            <v>2.0099999999999998</v>
          </cell>
          <cell r="J323">
            <v>72360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36000</v>
          </cell>
          <cell r="AF323">
            <v>72360</v>
          </cell>
        </row>
        <row r="324">
          <cell r="E324"/>
          <cell r="F324" t="str">
            <v>Trecho I e II (conjunto)</v>
          </cell>
          <cell r="G324"/>
          <cell r="H324"/>
          <cell r="I324" t="str">
            <v>SUBTOTAL DO ITEM</v>
          </cell>
          <cell r="J324">
            <v>271844.84000000003</v>
          </cell>
          <cell r="K324"/>
          <cell r="L324">
            <v>0</v>
          </cell>
          <cell r="M324"/>
          <cell r="N324">
            <v>0</v>
          </cell>
          <cell r="O324"/>
          <cell r="P324">
            <v>0</v>
          </cell>
          <cell r="Q324"/>
          <cell r="R324">
            <v>0</v>
          </cell>
          <cell r="S324"/>
          <cell r="T324">
            <v>0</v>
          </cell>
          <cell r="U324"/>
          <cell r="V324">
            <v>0</v>
          </cell>
          <cell r="W324"/>
          <cell r="X324">
            <v>0</v>
          </cell>
          <cell r="Y324"/>
          <cell r="Z324">
            <v>0</v>
          </cell>
          <cell r="AA324"/>
          <cell r="AB324">
            <v>0</v>
          </cell>
          <cell r="AC324"/>
          <cell r="AD324">
            <v>0</v>
          </cell>
          <cell r="AE324"/>
          <cell r="AF324">
            <v>271844.84000000003</v>
          </cell>
        </row>
        <row r="325">
          <cell r="E325" t="str">
            <v>01.27.011</v>
          </cell>
          <cell r="F325" t="str">
            <v>Projeto e implementação de gerenciamento integrado de resíduos sólidos e gestão de perdas</v>
          </cell>
          <cell r="G325" t="str">
            <v>un</v>
          </cell>
          <cell r="H325">
            <v>1</v>
          </cell>
          <cell r="I325">
            <v>7398.53</v>
          </cell>
          <cell r="J325">
            <v>7398.53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1</v>
          </cell>
          <cell r="AF325">
            <v>7398.53</v>
          </cell>
        </row>
        <row r="326">
          <cell r="E326" t="str">
            <v>30.01.40.03</v>
          </cell>
          <cell r="F326" t="str">
            <v xml:space="preserve">PLANTIO ESSENCIAS FLORESTAIS NATIVAS h&gt;=1,50M   </v>
          </cell>
          <cell r="G326" t="str">
            <v xml:space="preserve">ha </v>
          </cell>
          <cell r="H326">
            <v>8.5</v>
          </cell>
          <cell r="I326">
            <v>21054.82</v>
          </cell>
          <cell r="J326">
            <v>178965.97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8.5</v>
          </cell>
          <cell r="AF326">
            <v>178965.97</v>
          </cell>
        </row>
        <row r="327">
          <cell r="E327" t="str">
            <v>01.27.041</v>
          </cell>
          <cell r="F327" t="str">
            <v>Laudo de caracterização de vegetação</v>
          </cell>
          <cell r="G327" t="str">
            <v>un</v>
          </cell>
          <cell r="H327">
            <v>1</v>
          </cell>
          <cell r="I327">
            <v>20449.25</v>
          </cell>
          <cell r="J327">
            <v>20449.25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1</v>
          </cell>
          <cell r="AF327">
            <v>20449.25</v>
          </cell>
        </row>
        <row r="328">
          <cell r="E328" t="str">
            <v>01.27.051</v>
          </cell>
          <cell r="F328" t="str">
            <v>Laudo de caracterização da fauna associada à flora</v>
          </cell>
          <cell r="G328" t="str">
            <v>un</v>
          </cell>
          <cell r="H328">
            <v>1</v>
          </cell>
          <cell r="I328">
            <v>31042.799999999999</v>
          </cell>
          <cell r="J328">
            <v>31042.799999999999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1</v>
          </cell>
          <cell r="AF328">
            <v>31042.799999999999</v>
          </cell>
        </row>
        <row r="329">
          <cell r="E329" t="str">
            <v>30.01.40.02.99</v>
          </cell>
          <cell r="F329" t="str">
            <v>MANUTENÇÃO DO PLANTIO FLORESTAL DE ESP.ARBÓREAS NATIVAS COM ESP.DE 3,00M X 2,00</v>
          </cell>
          <cell r="G329" t="str">
            <v>ha x mes</v>
          </cell>
          <cell r="H329">
            <v>34</v>
          </cell>
          <cell r="I329">
            <v>502.28</v>
          </cell>
          <cell r="J329">
            <v>17077.52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34</v>
          </cell>
          <cell r="AF329">
            <v>17077.52</v>
          </cell>
        </row>
        <row r="330">
          <cell r="E330">
            <v>35318</v>
          </cell>
          <cell r="F330" t="str">
            <v xml:space="preserve">Projeto executivo (As built) – Paisagismo </v>
          </cell>
          <cell r="G330" t="str">
            <v>UN</v>
          </cell>
          <cell r="H330">
            <v>1</v>
          </cell>
          <cell r="I330">
            <v>4621.07</v>
          </cell>
          <cell r="J330">
            <v>4621.07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1</v>
          </cell>
          <cell r="AF330">
            <v>4621.07</v>
          </cell>
        </row>
        <row r="331">
          <cell r="E331" t="str">
            <v>30.01.22.99</v>
          </cell>
          <cell r="F331" t="str">
            <v xml:space="preserve">PLANTIO DE ARVORES                                                             </v>
          </cell>
          <cell r="G331" t="str">
            <v>UN</v>
          </cell>
          <cell r="H331">
            <v>150</v>
          </cell>
          <cell r="I331">
            <v>42.74</v>
          </cell>
          <cell r="J331">
            <v>6411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150</v>
          </cell>
          <cell r="AF331">
            <v>6411</v>
          </cell>
        </row>
        <row r="332">
          <cell r="E332" t="str">
            <v>4413952</v>
          </cell>
          <cell r="F332" t="str">
            <v>Plantio de tapete de floríferas com altura até 0,50 m</v>
          </cell>
          <cell r="G332" t="str">
            <v>M</v>
          </cell>
          <cell r="H332">
            <v>40</v>
          </cell>
          <cell r="I332">
            <v>67.5</v>
          </cell>
          <cell r="J332">
            <v>2700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40</v>
          </cell>
          <cell r="AF332">
            <v>2700</v>
          </cell>
        </row>
        <row r="333">
          <cell r="E333">
            <v>4413990</v>
          </cell>
          <cell r="F333" t="str">
            <v>Plantio de muda de arbusto com altura até 0,50 m em cova de 0,40 x 0,40 x 0,40 m</v>
          </cell>
          <cell r="G333" t="str">
            <v>un</v>
          </cell>
          <cell r="H333">
            <v>40</v>
          </cell>
          <cell r="I333">
            <v>28.53</v>
          </cell>
          <cell r="J333">
            <v>1141.2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40</v>
          </cell>
          <cell r="AF333">
            <v>1141.2</v>
          </cell>
        </row>
        <row r="334">
          <cell r="E334" t="str">
            <v>30.03.01.99</v>
          </cell>
          <cell r="F334" t="str">
            <v xml:space="preserve">PROJETO DE PLANTIO COM ESSENCIAS FLORESTAIS NATIVAS    </v>
          </cell>
          <cell r="G334" t="str">
            <v>un</v>
          </cell>
          <cell r="H334">
            <v>1</v>
          </cell>
          <cell r="I334">
            <v>2037.5</v>
          </cell>
          <cell r="J334">
            <v>2037.5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1</v>
          </cell>
          <cell r="AF334">
            <v>2037.5</v>
          </cell>
        </row>
        <row r="335">
          <cell r="E335"/>
          <cell r="F335"/>
          <cell r="G335"/>
          <cell r="H335"/>
          <cell r="I335"/>
          <cell r="J335">
            <v>35768584.770000003</v>
          </cell>
          <cell r="K335"/>
          <cell r="L335">
            <v>0</v>
          </cell>
          <cell r="M335"/>
          <cell r="N335">
            <v>164044.41999999998</v>
          </cell>
          <cell r="O335"/>
          <cell r="P335">
            <v>0</v>
          </cell>
          <cell r="Q335"/>
          <cell r="R335">
            <v>0</v>
          </cell>
          <cell r="S335"/>
          <cell r="T335">
            <v>0</v>
          </cell>
          <cell r="U335"/>
          <cell r="V335">
            <v>0</v>
          </cell>
          <cell r="W335"/>
          <cell r="X335">
            <v>0</v>
          </cell>
          <cell r="Y335"/>
          <cell r="Z335">
            <v>0</v>
          </cell>
          <cell r="AA335"/>
          <cell r="AB335">
            <v>0</v>
          </cell>
          <cell r="AC335"/>
          <cell r="AD335">
            <v>164044.41999999998</v>
          </cell>
          <cell r="AE335"/>
          <cell r="AF335">
            <v>35604540.350000001</v>
          </cell>
        </row>
        <row r="336">
          <cell r="E336"/>
          <cell r="F336" t="str">
            <v>ADMINISTRAÇÃO LOCAL</v>
          </cell>
          <cell r="G336"/>
          <cell r="H336"/>
          <cell r="I336" t="str">
            <v>SUBTOTAL DO ITEM</v>
          </cell>
          <cell r="J336">
            <v>708217.98</v>
          </cell>
          <cell r="K336"/>
          <cell r="L336">
            <v>0</v>
          </cell>
          <cell r="M336"/>
          <cell r="N336">
            <v>0</v>
          </cell>
          <cell r="O336"/>
          <cell r="P336">
            <v>0</v>
          </cell>
          <cell r="Q336"/>
          <cell r="R336">
            <v>0</v>
          </cell>
          <cell r="S336"/>
          <cell r="T336">
            <v>0</v>
          </cell>
          <cell r="U336"/>
          <cell r="V336">
            <v>0</v>
          </cell>
          <cell r="W336"/>
          <cell r="X336">
            <v>0</v>
          </cell>
          <cell r="Y336"/>
          <cell r="Z336">
            <v>0</v>
          </cell>
          <cell r="AA336"/>
          <cell r="AB336">
            <v>0</v>
          </cell>
          <cell r="AC336"/>
          <cell r="AD336">
            <v>0</v>
          </cell>
          <cell r="AE336"/>
          <cell r="AF336">
            <v>708217.98</v>
          </cell>
        </row>
        <row r="337">
          <cell r="E337" t="str">
            <v>S/C</v>
          </cell>
          <cell r="F337" t="str">
            <v>ADMINISTRAÇÃO LOCAL</v>
          </cell>
          <cell r="G337" t="str">
            <v>%</v>
          </cell>
          <cell r="H337">
            <v>1.9800000000000002E-2</v>
          </cell>
          <cell r="I337">
            <v>35768584.770000003</v>
          </cell>
          <cell r="J337">
            <v>708217.98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1.9800000000000002E-2</v>
          </cell>
          <cell r="AF337">
            <v>708217.98</v>
          </cell>
        </row>
        <row r="338">
          <cell r="E338"/>
          <cell r="F338"/>
          <cell r="G338"/>
          <cell r="H338"/>
          <cell r="I338"/>
          <cell r="J338">
            <v>36476802.75</v>
          </cell>
          <cell r="K338"/>
          <cell r="L338">
            <v>0</v>
          </cell>
          <cell r="M338"/>
          <cell r="N338">
            <v>164044.41999999998</v>
          </cell>
          <cell r="O338"/>
          <cell r="P338">
            <v>0</v>
          </cell>
          <cell r="Q338"/>
          <cell r="R338">
            <v>0</v>
          </cell>
          <cell r="S338"/>
          <cell r="T338">
            <v>0</v>
          </cell>
          <cell r="U338"/>
          <cell r="V338">
            <v>0</v>
          </cell>
          <cell r="W338"/>
          <cell r="X338">
            <v>0</v>
          </cell>
          <cell r="Y338"/>
          <cell r="Z338">
            <v>0</v>
          </cell>
          <cell r="AA338"/>
          <cell r="AB338">
            <v>0</v>
          </cell>
          <cell r="AC338"/>
          <cell r="AD338">
            <v>164044.41999999998</v>
          </cell>
          <cell r="AE338"/>
          <cell r="AF338">
            <v>36312758.329999998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C1019"/>
  <sheetViews>
    <sheetView showGridLines="0" tabSelected="1" view="pageBreakPreview" topLeftCell="G988" zoomScaleNormal="100" zoomScaleSheetLayoutView="100" zoomScalePageLayoutView="80" workbookViewId="0">
      <selection activeCell="L994" sqref="L994"/>
    </sheetView>
  </sheetViews>
  <sheetFormatPr defaultColWidth="9.140625" defaultRowHeight="15" x14ac:dyDescent="0.25"/>
  <cols>
    <col min="1" max="1" width="14.5703125" style="1" customWidth="1"/>
    <col min="2" max="2" width="97.7109375" style="1" customWidth="1"/>
    <col min="3" max="3" width="41.140625" style="1" customWidth="1"/>
    <col min="4" max="4" width="21.140625" style="1" customWidth="1"/>
    <col min="5" max="5" width="24.5703125" style="1" customWidth="1"/>
    <col min="6" max="6" width="18.7109375" style="12" customWidth="1"/>
    <col min="7" max="7" width="12.85546875" style="1" customWidth="1"/>
    <col min="8" max="8" width="20.85546875" style="1" customWidth="1"/>
    <col min="9" max="9" width="24.85546875" style="1" customWidth="1"/>
    <col min="10" max="10" width="25.5703125" style="1" customWidth="1"/>
    <col min="11" max="11" width="21.85546875" style="1" customWidth="1"/>
    <col min="12" max="12" width="18.5703125" style="1" customWidth="1"/>
    <col min="13" max="13" width="19.28515625" style="1" customWidth="1"/>
    <col min="14" max="14" width="21.42578125" style="1" bestFit="1" customWidth="1"/>
    <col min="15" max="1017" width="9.140625" style="1"/>
  </cols>
  <sheetData>
    <row r="1" spans="1:1017" ht="26.25" customHeight="1" x14ac:dyDescent="0.25">
      <c r="A1" s="2"/>
      <c r="B1" s="3"/>
      <c r="C1" s="3"/>
      <c r="D1" s="3"/>
      <c r="E1" s="3"/>
      <c r="F1" s="10"/>
      <c r="G1" s="3"/>
      <c r="H1" s="343" t="s">
        <v>191</v>
      </c>
      <c r="I1" s="343"/>
      <c r="J1" s="343"/>
      <c r="K1" s="343"/>
      <c r="L1" s="343"/>
      <c r="M1" s="343"/>
      <c r="N1" s="343"/>
    </row>
    <row r="2" spans="1:1017" ht="24" customHeight="1" x14ac:dyDescent="0.25">
      <c r="A2" s="5"/>
      <c r="B2" s="9"/>
      <c r="C2" s="4"/>
      <c r="D2" s="4"/>
      <c r="E2" s="4"/>
      <c r="F2" s="11"/>
      <c r="G2" s="4"/>
      <c r="H2" s="344" t="s">
        <v>192</v>
      </c>
      <c r="I2" s="344"/>
      <c r="J2" s="344"/>
      <c r="K2" s="344"/>
      <c r="L2" s="344"/>
      <c r="M2" s="344"/>
      <c r="N2" s="344"/>
    </row>
    <row r="3" spans="1:1017" ht="24" customHeight="1" x14ac:dyDescent="0.25">
      <c r="A3" s="5"/>
      <c r="B3" s="4"/>
      <c r="C3" s="4"/>
      <c r="D3" s="4"/>
      <c r="E3" s="4"/>
      <c r="F3" s="11"/>
      <c r="G3" s="4"/>
      <c r="H3" s="345" t="s">
        <v>251</v>
      </c>
      <c r="I3" s="345"/>
      <c r="J3" s="345"/>
      <c r="K3" s="345"/>
      <c r="L3" s="345"/>
      <c r="M3" s="345"/>
      <c r="N3" s="345"/>
    </row>
    <row r="4" spans="1:1017" ht="15.75" x14ac:dyDescent="0.25">
      <c r="A4" s="346"/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</row>
    <row r="5" spans="1:1017" s="163" customFormat="1" ht="24.75" customHeight="1" x14ac:dyDescent="0.25">
      <c r="A5" s="171" t="s">
        <v>0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  <c r="IO5" s="162"/>
      <c r="IP5" s="162"/>
      <c r="IQ5" s="162"/>
      <c r="IR5" s="162"/>
      <c r="IS5" s="162"/>
      <c r="IT5" s="162"/>
      <c r="IU5" s="162"/>
      <c r="IV5" s="162"/>
      <c r="IW5" s="162"/>
      <c r="IX5" s="162"/>
      <c r="IY5" s="162"/>
      <c r="IZ5" s="162"/>
      <c r="JA5" s="162"/>
      <c r="JB5" s="162"/>
      <c r="JC5" s="162"/>
      <c r="JD5" s="162"/>
      <c r="JE5" s="162"/>
      <c r="JF5" s="162"/>
      <c r="JG5" s="162"/>
      <c r="JH5" s="162"/>
      <c r="JI5" s="162"/>
      <c r="JJ5" s="162"/>
      <c r="JK5" s="162"/>
      <c r="JL5" s="162"/>
      <c r="JM5" s="162"/>
      <c r="JN5" s="162"/>
      <c r="JO5" s="162"/>
      <c r="JP5" s="162"/>
      <c r="JQ5" s="162"/>
      <c r="JR5" s="162"/>
      <c r="JS5" s="162"/>
      <c r="JT5" s="162"/>
      <c r="JU5" s="162"/>
      <c r="JV5" s="162"/>
      <c r="JW5" s="162"/>
      <c r="JX5" s="162"/>
      <c r="JY5" s="162"/>
      <c r="JZ5" s="162"/>
      <c r="KA5" s="162"/>
      <c r="KB5" s="162"/>
      <c r="KC5" s="162"/>
      <c r="KD5" s="162"/>
      <c r="KE5" s="162"/>
      <c r="KF5" s="162"/>
      <c r="KG5" s="162"/>
      <c r="KH5" s="162"/>
      <c r="KI5" s="162"/>
      <c r="KJ5" s="162"/>
      <c r="KK5" s="162"/>
      <c r="KL5" s="162"/>
      <c r="KM5" s="162"/>
      <c r="KN5" s="162"/>
      <c r="KO5" s="162"/>
      <c r="KP5" s="162"/>
      <c r="KQ5" s="162"/>
      <c r="KR5" s="162"/>
      <c r="KS5" s="162"/>
      <c r="KT5" s="162"/>
      <c r="KU5" s="162"/>
      <c r="KV5" s="162"/>
      <c r="KW5" s="162"/>
      <c r="KX5" s="162"/>
      <c r="KY5" s="162"/>
      <c r="KZ5" s="162"/>
      <c r="LA5" s="162"/>
      <c r="LB5" s="162"/>
      <c r="LC5" s="162"/>
      <c r="LD5" s="162"/>
      <c r="LE5" s="162"/>
      <c r="LF5" s="162"/>
      <c r="LG5" s="162"/>
      <c r="LH5" s="162"/>
      <c r="LI5" s="162"/>
      <c r="LJ5" s="162"/>
      <c r="LK5" s="162"/>
      <c r="LL5" s="162"/>
      <c r="LM5" s="162"/>
      <c r="LN5" s="162"/>
      <c r="LO5" s="162"/>
      <c r="LP5" s="162"/>
      <c r="LQ5" s="162"/>
      <c r="LR5" s="162"/>
      <c r="LS5" s="162"/>
      <c r="LT5" s="162"/>
      <c r="LU5" s="162"/>
      <c r="LV5" s="162"/>
      <c r="LW5" s="162"/>
      <c r="LX5" s="162"/>
      <c r="LY5" s="162"/>
      <c r="LZ5" s="162"/>
      <c r="MA5" s="162"/>
      <c r="MB5" s="162"/>
      <c r="MC5" s="162"/>
      <c r="MD5" s="162"/>
      <c r="ME5" s="162"/>
      <c r="MF5" s="162"/>
      <c r="MG5" s="162"/>
      <c r="MH5" s="162"/>
      <c r="MI5" s="162"/>
      <c r="MJ5" s="162"/>
      <c r="MK5" s="162"/>
      <c r="ML5" s="162"/>
      <c r="MM5" s="162"/>
      <c r="MN5" s="162"/>
      <c r="MO5" s="162"/>
      <c r="MP5" s="162"/>
      <c r="MQ5" s="162"/>
      <c r="MR5" s="162"/>
      <c r="MS5" s="162"/>
      <c r="MT5" s="162"/>
      <c r="MU5" s="162"/>
      <c r="MV5" s="162"/>
      <c r="MW5" s="162"/>
      <c r="MX5" s="162"/>
      <c r="MY5" s="162"/>
      <c r="MZ5" s="162"/>
      <c r="NA5" s="162"/>
      <c r="NB5" s="162"/>
      <c r="NC5" s="162"/>
      <c r="ND5" s="162"/>
      <c r="NE5" s="162"/>
      <c r="NF5" s="162"/>
      <c r="NG5" s="162"/>
      <c r="NH5" s="162"/>
      <c r="NI5" s="162"/>
      <c r="NJ5" s="162"/>
      <c r="NK5" s="162"/>
      <c r="NL5" s="162"/>
      <c r="NM5" s="162"/>
      <c r="NN5" s="162"/>
      <c r="NO5" s="162"/>
      <c r="NP5" s="162"/>
      <c r="NQ5" s="162"/>
      <c r="NR5" s="162"/>
      <c r="NS5" s="162"/>
      <c r="NT5" s="162"/>
      <c r="NU5" s="162"/>
      <c r="NV5" s="162"/>
      <c r="NW5" s="162"/>
      <c r="NX5" s="162"/>
      <c r="NY5" s="162"/>
      <c r="NZ5" s="162"/>
      <c r="OA5" s="162"/>
      <c r="OB5" s="162"/>
      <c r="OC5" s="162"/>
      <c r="OD5" s="162"/>
      <c r="OE5" s="162"/>
      <c r="OF5" s="162"/>
      <c r="OG5" s="162"/>
      <c r="OH5" s="162"/>
      <c r="OI5" s="162"/>
      <c r="OJ5" s="162"/>
      <c r="OK5" s="162"/>
      <c r="OL5" s="162"/>
      <c r="OM5" s="162"/>
      <c r="ON5" s="162"/>
      <c r="OO5" s="162"/>
      <c r="OP5" s="162"/>
      <c r="OQ5" s="162"/>
      <c r="OR5" s="162"/>
      <c r="OS5" s="162"/>
      <c r="OT5" s="162"/>
      <c r="OU5" s="162"/>
      <c r="OV5" s="162"/>
      <c r="OW5" s="162"/>
      <c r="OX5" s="162"/>
      <c r="OY5" s="162"/>
      <c r="OZ5" s="162"/>
      <c r="PA5" s="162"/>
      <c r="PB5" s="162"/>
      <c r="PC5" s="162"/>
      <c r="PD5" s="162"/>
      <c r="PE5" s="162"/>
      <c r="PF5" s="162"/>
      <c r="PG5" s="162"/>
      <c r="PH5" s="162"/>
      <c r="PI5" s="162"/>
      <c r="PJ5" s="162"/>
      <c r="PK5" s="162"/>
      <c r="PL5" s="162"/>
      <c r="PM5" s="162"/>
      <c r="PN5" s="162"/>
      <c r="PO5" s="162"/>
      <c r="PP5" s="162"/>
      <c r="PQ5" s="162"/>
      <c r="PR5" s="162"/>
      <c r="PS5" s="162"/>
      <c r="PT5" s="162"/>
      <c r="PU5" s="162"/>
      <c r="PV5" s="162"/>
      <c r="PW5" s="162"/>
      <c r="PX5" s="162"/>
      <c r="PY5" s="162"/>
      <c r="PZ5" s="162"/>
      <c r="QA5" s="162"/>
      <c r="QB5" s="162"/>
      <c r="QC5" s="162"/>
      <c r="QD5" s="162"/>
      <c r="QE5" s="162"/>
      <c r="QF5" s="162"/>
      <c r="QG5" s="162"/>
      <c r="QH5" s="162"/>
      <c r="QI5" s="162"/>
      <c r="QJ5" s="162"/>
      <c r="QK5" s="162"/>
      <c r="QL5" s="162"/>
      <c r="QM5" s="162"/>
      <c r="QN5" s="162"/>
      <c r="QO5" s="162"/>
      <c r="QP5" s="162"/>
      <c r="QQ5" s="162"/>
      <c r="QR5" s="162"/>
      <c r="QS5" s="162"/>
      <c r="QT5" s="162"/>
      <c r="QU5" s="162"/>
      <c r="QV5" s="162"/>
      <c r="QW5" s="162"/>
      <c r="QX5" s="162"/>
      <c r="QY5" s="162"/>
      <c r="QZ5" s="162"/>
      <c r="RA5" s="162"/>
      <c r="RB5" s="162"/>
      <c r="RC5" s="162"/>
      <c r="RD5" s="162"/>
      <c r="RE5" s="162"/>
      <c r="RF5" s="162"/>
      <c r="RG5" s="162"/>
      <c r="RH5" s="162"/>
      <c r="RI5" s="162"/>
      <c r="RJ5" s="162"/>
      <c r="RK5" s="162"/>
      <c r="RL5" s="162"/>
      <c r="RM5" s="162"/>
      <c r="RN5" s="162"/>
      <c r="RO5" s="162"/>
      <c r="RP5" s="162"/>
      <c r="RQ5" s="162"/>
      <c r="RR5" s="162"/>
      <c r="RS5" s="162"/>
      <c r="RT5" s="162"/>
      <c r="RU5" s="162"/>
      <c r="RV5" s="162"/>
      <c r="RW5" s="162"/>
      <c r="RX5" s="162"/>
      <c r="RY5" s="162"/>
      <c r="RZ5" s="162"/>
      <c r="SA5" s="162"/>
      <c r="SB5" s="162"/>
      <c r="SC5" s="162"/>
      <c r="SD5" s="162"/>
      <c r="SE5" s="162"/>
      <c r="SF5" s="162"/>
      <c r="SG5" s="162"/>
      <c r="SH5" s="162"/>
      <c r="SI5" s="162"/>
      <c r="SJ5" s="162"/>
      <c r="SK5" s="162"/>
      <c r="SL5" s="162"/>
      <c r="SM5" s="162"/>
      <c r="SN5" s="162"/>
      <c r="SO5" s="162"/>
      <c r="SP5" s="162"/>
      <c r="SQ5" s="162"/>
      <c r="SR5" s="162"/>
      <c r="SS5" s="162"/>
      <c r="ST5" s="162"/>
      <c r="SU5" s="162"/>
      <c r="SV5" s="162"/>
      <c r="SW5" s="162"/>
      <c r="SX5" s="162"/>
      <c r="SY5" s="162"/>
      <c r="SZ5" s="162"/>
      <c r="TA5" s="162"/>
      <c r="TB5" s="162"/>
      <c r="TC5" s="162"/>
      <c r="TD5" s="162"/>
      <c r="TE5" s="162"/>
      <c r="TF5" s="162"/>
      <c r="TG5" s="162"/>
      <c r="TH5" s="162"/>
      <c r="TI5" s="162"/>
      <c r="TJ5" s="162"/>
      <c r="TK5" s="162"/>
      <c r="TL5" s="162"/>
      <c r="TM5" s="162"/>
      <c r="TN5" s="162"/>
      <c r="TO5" s="162"/>
      <c r="TP5" s="162"/>
      <c r="TQ5" s="162"/>
      <c r="TR5" s="162"/>
      <c r="TS5" s="162"/>
      <c r="TT5" s="162"/>
      <c r="TU5" s="162"/>
      <c r="TV5" s="162"/>
      <c r="TW5" s="162"/>
      <c r="TX5" s="162"/>
      <c r="TY5" s="162"/>
      <c r="TZ5" s="162"/>
      <c r="UA5" s="162"/>
      <c r="UB5" s="162"/>
      <c r="UC5" s="162"/>
      <c r="UD5" s="162"/>
      <c r="UE5" s="162"/>
      <c r="UF5" s="162"/>
      <c r="UG5" s="162"/>
      <c r="UH5" s="162"/>
      <c r="UI5" s="162"/>
      <c r="UJ5" s="162"/>
      <c r="UK5" s="162"/>
      <c r="UL5" s="162"/>
      <c r="UM5" s="162"/>
      <c r="UN5" s="162"/>
      <c r="UO5" s="162"/>
      <c r="UP5" s="162"/>
      <c r="UQ5" s="162"/>
      <c r="UR5" s="162"/>
      <c r="US5" s="162"/>
      <c r="UT5" s="162"/>
      <c r="UU5" s="162"/>
      <c r="UV5" s="162"/>
      <c r="UW5" s="162"/>
      <c r="UX5" s="162"/>
      <c r="UY5" s="162"/>
      <c r="UZ5" s="162"/>
      <c r="VA5" s="162"/>
      <c r="VB5" s="162"/>
      <c r="VC5" s="162"/>
      <c r="VD5" s="162"/>
      <c r="VE5" s="162"/>
      <c r="VF5" s="162"/>
      <c r="VG5" s="162"/>
      <c r="VH5" s="162"/>
      <c r="VI5" s="162"/>
      <c r="VJ5" s="162"/>
      <c r="VK5" s="162"/>
      <c r="VL5" s="162"/>
      <c r="VM5" s="162"/>
      <c r="VN5" s="162"/>
      <c r="VO5" s="162"/>
      <c r="VP5" s="162"/>
      <c r="VQ5" s="162"/>
      <c r="VR5" s="162"/>
      <c r="VS5" s="162"/>
      <c r="VT5" s="162"/>
      <c r="VU5" s="162"/>
      <c r="VV5" s="162"/>
      <c r="VW5" s="162"/>
      <c r="VX5" s="162"/>
      <c r="VY5" s="162"/>
      <c r="VZ5" s="162"/>
      <c r="WA5" s="162"/>
      <c r="WB5" s="162"/>
      <c r="WC5" s="162"/>
      <c r="WD5" s="162"/>
      <c r="WE5" s="162"/>
      <c r="WF5" s="162"/>
      <c r="WG5" s="162"/>
      <c r="WH5" s="162"/>
      <c r="WI5" s="162"/>
      <c r="WJ5" s="162"/>
      <c r="WK5" s="162"/>
      <c r="WL5" s="162"/>
      <c r="WM5" s="162"/>
      <c r="WN5" s="162"/>
      <c r="WO5" s="162"/>
      <c r="WP5" s="162"/>
      <c r="WQ5" s="162"/>
      <c r="WR5" s="162"/>
      <c r="WS5" s="162"/>
      <c r="WT5" s="162"/>
      <c r="WU5" s="162"/>
      <c r="WV5" s="162"/>
      <c r="WW5" s="162"/>
      <c r="WX5" s="162"/>
      <c r="WY5" s="162"/>
      <c r="WZ5" s="162"/>
      <c r="XA5" s="162"/>
      <c r="XB5" s="162"/>
      <c r="XC5" s="162"/>
      <c r="XD5" s="162"/>
      <c r="XE5" s="162"/>
      <c r="XF5" s="162"/>
      <c r="XG5" s="162"/>
      <c r="XH5" s="162"/>
      <c r="XI5" s="162"/>
      <c r="XJ5" s="162"/>
      <c r="XK5" s="162"/>
      <c r="XL5" s="162"/>
      <c r="XM5" s="162"/>
      <c r="XN5" s="162"/>
      <c r="XO5" s="162"/>
      <c r="XP5" s="162"/>
      <c r="XQ5" s="162"/>
      <c r="XR5" s="162"/>
      <c r="XS5" s="162"/>
      <c r="XT5" s="162"/>
      <c r="XU5" s="162"/>
      <c r="XV5" s="162"/>
      <c r="XW5" s="162"/>
      <c r="XX5" s="162"/>
      <c r="XY5" s="162"/>
      <c r="XZ5" s="162"/>
      <c r="YA5" s="162"/>
      <c r="YB5" s="162"/>
      <c r="YC5" s="162"/>
      <c r="YD5" s="162"/>
      <c r="YE5" s="162"/>
      <c r="YF5" s="162"/>
      <c r="YG5" s="162"/>
      <c r="YH5" s="162"/>
      <c r="YI5" s="162"/>
      <c r="YJ5" s="162"/>
      <c r="YK5" s="162"/>
      <c r="YL5" s="162"/>
      <c r="YM5" s="162"/>
      <c r="YN5" s="162"/>
      <c r="YO5" s="162"/>
      <c r="YP5" s="162"/>
      <c r="YQ5" s="162"/>
      <c r="YR5" s="162"/>
      <c r="YS5" s="162"/>
      <c r="YT5" s="162"/>
      <c r="YU5" s="162"/>
      <c r="YV5" s="162"/>
      <c r="YW5" s="162"/>
      <c r="YX5" s="162"/>
      <c r="YY5" s="162"/>
      <c r="YZ5" s="162"/>
      <c r="ZA5" s="162"/>
      <c r="ZB5" s="162"/>
      <c r="ZC5" s="162"/>
      <c r="ZD5" s="162"/>
      <c r="ZE5" s="162"/>
      <c r="ZF5" s="162"/>
      <c r="ZG5" s="162"/>
      <c r="ZH5" s="162"/>
      <c r="ZI5" s="162"/>
      <c r="ZJ5" s="162"/>
      <c r="ZK5" s="162"/>
      <c r="ZL5" s="162"/>
      <c r="ZM5" s="162"/>
      <c r="ZN5" s="162"/>
      <c r="ZO5" s="162"/>
      <c r="ZP5" s="162"/>
      <c r="ZQ5" s="162"/>
      <c r="ZR5" s="162"/>
      <c r="ZS5" s="162"/>
      <c r="ZT5" s="162"/>
      <c r="ZU5" s="162"/>
      <c r="ZV5" s="162"/>
      <c r="ZW5" s="162"/>
      <c r="ZX5" s="162"/>
      <c r="ZY5" s="162"/>
      <c r="ZZ5" s="162"/>
      <c r="AAA5" s="162"/>
      <c r="AAB5" s="162"/>
      <c r="AAC5" s="162"/>
      <c r="AAD5" s="162"/>
      <c r="AAE5" s="162"/>
      <c r="AAF5" s="162"/>
      <c r="AAG5" s="162"/>
      <c r="AAH5" s="162"/>
      <c r="AAI5" s="162"/>
      <c r="AAJ5" s="162"/>
      <c r="AAK5" s="162"/>
      <c r="AAL5" s="162"/>
      <c r="AAM5" s="162"/>
      <c r="AAN5" s="162"/>
      <c r="AAO5" s="162"/>
      <c r="AAP5" s="162"/>
      <c r="AAQ5" s="162"/>
      <c r="AAR5" s="162"/>
      <c r="AAS5" s="162"/>
      <c r="AAT5" s="162"/>
      <c r="AAU5" s="162"/>
      <c r="AAV5" s="162"/>
      <c r="AAW5" s="162"/>
      <c r="AAX5" s="162"/>
      <c r="AAY5" s="162"/>
      <c r="AAZ5" s="162"/>
      <c r="ABA5" s="162"/>
      <c r="ABB5" s="162"/>
      <c r="ABC5" s="162"/>
      <c r="ABD5" s="162"/>
      <c r="ABE5" s="162"/>
      <c r="ABF5" s="162"/>
      <c r="ABG5" s="162"/>
      <c r="ABH5" s="162"/>
      <c r="ABI5" s="162"/>
      <c r="ABJ5" s="162"/>
      <c r="ABK5" s="162"/>
      <c r="ABL5" s="162"/>
      <c r="ABM5" s="162"/>
      <c r="ABN5" s="162"/>
      <c r="ABO5" s="162"/>
      <c r="ABP5" s="162"/>
      <c r="ABQ5" s="162"/>
      <c r="ABR5" s="162"/>
      <c r="ABS5" s="162"/>
      <c r="ABT5" s="162"/>
      <c r="ABU5" s="162"/>
      <c r="ABV5" s="162"/>
      <c r="ABW5" s="162"/>
      <c r="ABX5" s="162"/>
      <c r="ABY5" s="162"/>
      <c r="ABZ5" s="162"/>
      <c r="ACA5" s="162"/>
      <c r="ACB5" s="162"/>
      <c r="ACC5" s="162"/>
      <c r="ACD5" s="162"/>
      <c r="ACE5" s="162"/>
      <c r="ACF5" s="162"/>
      <c r="ACG5" s="162"/>
      <c r="ACH5" s="162"/>
      <c r="ACI5" s="162"/>
      <c r="ACJ5" s="162"/>
      <c r="ACK5" s="162"/>
      <c r="ACL5" s="162"/>
      <c r="ACM5" s="162"/>
      <c r="ACN5" s="162"/>
      <c r="ACO5" s="162"/>
      <c r="ACP5" s="162"/>
      <c r="ACQ5" s="162"/>
      <c r="ACR5" s="162"/>
      <c r="ACS5" s="162"/>
      <c r="ACT5" s="162"/>
      <c r="ACU5" s="162"/>
      <c r="ACV5" s="162"/>
      <c r="ACW5" s="162"/>
      <c r="ACX5" s="162"/>
      <c r="ACY5" s="162"/>
      <c r="ACZ5" s="162"/>
      <c r="ADA5" s="162"/>
      <c r="ADB5" s="162"/>
      <c r="ADC5" s="162"/>
      <c r="ADD5" s="162"/>
      <c r="ADE5" s="162"/>
      <c r="ADF5" s="162"/>
      <c r="ADG5" s="162"/>
      <c r="ADH5" s="162"/>
      <c r="ADI5" s="162"/>
      <c r="ADJ5" s="162"/>
      <c r="ADK5" s="162"/>
      <c r="ADL5" s="162"/>
      <c r="ADM5" s="162"/>
      <c r="ADN5" s="162"/>
      <c r="ADO5" s="162"/>
      <c r="ADP5" s="162"/>
      <c r="ADQ5" s="162"/>
      <c r="ADR5" s="162"/>
      <c r="ADS5" s="162"/>
      <c r="ADT5" s="162"/>
      <c r="ADU5" s="162"/>
      <c r="ADV5" s="162"/>
      <c r="ADW5" s="162"/>
      <c r="ADX5" s="162"/>
      <c r="ADY5" s="162"/>
      <c r="ADZ5" s="162"/>
      <c r="AEA5" s="162"/>
      <c r="AEB5" s="162"/>
      <c r="AEC5" s="162"/>
      <c r="AED5" s="162"/>
      <c r="AEE5" s="162"/>
      <c r="AEF5" s="162"/>
      <c r="AEG5" s="162"/>
      <c r="AEH5" s="162"/>
      <c r="AEI5" s="162"/>
      <c r="AEJ5" s="162"/>
      <c r="AEK5" s="162"/>
      <c r="AEL5" s="162"/>
      <c r="AEM5" s="162"/>
      <c r="AEN5" s="162"/>
      <c r="AEO5" s="162"/>
      <c r="AEP5" s="162"/>
      <c r="AEQ5" s="162"/>
      <c r="AER5" s="162"/>
      <c r="AES5" s="162"/>
      <c r="AET5" s="162"/>
      <c r="AEU5" s="162"/>
      <c r="AEV5" s="162"/>
      <c r="AEW5" s="162"/>
      <c r="AEX5" s="162"/>
      <c r="AEY5" s="162"/>
      <c r="AEZ5" s="162"/>
      <c r="AFA5" s="162"/>
      <c r="AFB5" s="162"/>
      <c r="AFC5" s="162"/>
      <c r="AFD5" s="162"/>
      <c r="AFE5" s="162"/>
      <c r="AFF5" s="162"/>
      <c r="AFG5" s="162"/>
      <c r="AFH5" s="162"/>
      <c r="AFI5" s="162"/>
      <c r="AFJ5" s="162"/>
      <c r="AFK5" s="162"/>
      <c r="AFL5" s="162"/>
      <c r="AFM5" s="162"/>
      <c r="AFN5" s="162"/>
      <c r="AFO5" s="162"/>
      <c r="AFP5" s="162"/>
      <c r="AFQ5" s="162"/>
      <c r="AFR5" s="162"/>
      <c r="AFS5" s="162"/>
      <c r="AFT5" s="162"/>
      <c r="AFU5" s="162"/>
      <c r="AFV5" s="162"/>
      <c r="AFW5" s="162"/>
      <c r="AFX5" s="162"/>
      <c r="AFY5" s="162"/>
      <c r="AFZ5" s="162"/>
      <c r="AGA5" s="162"/>
      <c r="AGB5" s="162"/>
      <c r="AGC5" s="162"/>
      <c r="AGD5" s="162"/>
      <c r="AGE5" s="162"/>
      <c r="AGF5" s="162"/>
      <c r="AGG5" s="162"/>
      <c r="AGH5" s="162"/>
      <c r="AGI5" s="162"/>
      <c r="AGJ5" s="162"/>
      <c r="AGK5" s="162"/>
      <c r="AGL5" s="162"/>
      <c r="AGM5" s="162"/>
      <c r="AGN5" s="162"/>
      <c r="AGO5" s="162"/>
      <c r="AGP5" s="162"/>
      <c r="AGQ5" s="162"/>
      <c r="AGR5" s="162"/>
      <c r="AGS5" s="162"/>
      <c r="AGT5" s="162"/>
      <c r="AGU5" s="162"/>
      <c r="AGV5" s="162"/>
      <c r="AGW5" s="162"/>
      <c r="AGX5" s="162"/>
      <c r="AGY5" s="162"/>
      <c r="AGZ5" s="162"/>
      <c r="AHA5" s="162"/>
      <c r="AHB5" s="162"/>
      <c r="AHC5" s="162"/>
      <c r="AHD5" s="162"/>
      <c r="AHE5" s="162"/>
      <c r="AHF5" s="162"/>
      <c r="AHG5" s="162"/>
      <c r="AHH5" s="162"/>
      <c r="AHI5" s="162"/>
      <c r="AHJ5" s="162"/>
      <c r="AHK5" s="162"/>
      <c r="AHL5" s="162"/>
      <c r="AHM5" s="162"/>
      <c r="AHN5" s="162"/>
      <c r="AHO5" s="162"/>
      <c r="AHP5" s="162"/>
      <c r="AHQ5" s="162"/>
      <c r="AHR5" s="162"/>
      <c r="AHS5" s="162"/>
      <c r="AHT5" s="162"/>
      <c r="AHU5" s="162"/>
      <c r="AHV5" s="162"/>
      <c r="AHW5" s="162"/>
      <c r="AHX5" s="162"/>
      <c r="AHY5" s="162"/>
      <c r="AHZ5" s="162"/>
      <c r="AIA5" s="162"/>
      <c r="AIB5" s="162"/>
      <c r="AIC5" s="162"/>
      <c r="AID5" s="162"/>
      <c r="AIE5" s="162"/>
      <c r="AIF5" s="162"/>
      <c r="AIG5" s="162"/>
      <c r="AIH5" s="162"/>
      <c r="AII5" s="162"/>
      <c r="AIJ5" s="162"/>
      <c r="AIK5" s="162"/>
      <c r="AIL5" s="162"/>
      <c r="AIM5" s="162"/>
      <c r="AIN5" s="162"/>
      <c r="AIO5" s="162"/>
      <c r="AIP5" s="162"/>
      <c r="AIQ5" s="162"/>
      <c r="AIR5" s="162"/>
      <c r="AIS5" s="162"/>
      <c r="AIT5" s="162"/>
      <c r="AIU5" s="162"/>
      <c r="AIV5" s="162"/>
      <c r="AIW5" s="162"/>
      <c r="AIX5" s="162"/>
      <c r="AIY5" s="162"/>
      <c r="AIZ5" s="162"/>
      <c r="AJA5" s="162"/>
      <c r="AJB5" s="162"/>
      <c r="AJC5" s="162"/>
      <c r="AJD5" s="162"/>
      <c r="AJE5" s="162"/>
      <c r="AJF5" s="162"/>
      <c r="AJG5" s="162"/>
      <c r="AJH5" s="162"/>
      <c r="AJI5" s="162"/>
      <c r="AJJ5" s="162"/>
      <c r="AJK5" s="162"/>
      <c r="AJL5" s="162"/>
      <c r="AJM5" s="162"/>
      <c r="AJN5" s="162"/>
      <c r="AJO5" s="162"/>
      <c r="AJP5" s="162"/>
      <c r="AJQ5" s="162"/>
      <c r="AJR5" s="162"/>
      <c r="AJS5" s="162"/>
      <c r="AJT5" s="162"/>
      <c r="AJU5" s="162"/>
      <c r="AJV5" s="162"/>
      <c r="AJW5" s="162"/>
      <c r="AJX5" s="162"/>
      <c r="AJY5" s="162"/>
      <c r="AJZ5" s="162"/>
      <c r="AKA5" s="162"/>
      <c r="AKB5" s="162"/>
      <c r="AKC5" s="162"/>
      <c r="AKD5" s="162"/>
      <c r="AKE5" s="162"/>
      <c r="AKF5" s="162"/>
      <c r="AKG5" s="162"/>
      <c r="AKH5" s="162"/>
      <c r="AKI5" s="162"/>
      <c r="AKJ5" s="162"/>
      <c r="AKK5" s="162"/>
      <c r="AKL5" s="162"/>
      <c r="AKM5" s="162"/>
      <c r="AKN5" s="162"/>
      <c r="AKO5" s="162"/>
      <c r="AKP5" s="162"/>
      <c r="AKQ5" s="162"/>
      <c r="AKR5" s="162"/>
      <c r="AKS5" s="162"/>
      <c r="AKT5" s="162"/>
      <c r="AKU5" s="162"/>
      <c r="AKV5" s="162"/>
      <c r="AKW5" s="162"/>
      <c r="AKX5" s="162"/>
      <c r="AKY5" s="162"/>
      <c r="AKZ5" s="162"/>
      <c r="ALA5" s="162"/>
      <c r="ALB5" s="162"/>
      <c r="ALC5" s="162"/>
      <c r="ALD5" s="162"/>
      <c r="ALE5" s="162"/>
      <c r="ALF5" s="162"/>
      <c r="ALG5" s="162"/>
      <c r="ALH5" s="162"/>
      <c r="ALI5" s="162"/>
      <c r="ALJ5" s="162"/>
      <c r="ALK5" s="162"/>
      <c r="ALL5" s="162"/>
      <c r="ALM5" s="162"/>
      <c r="ALN5" s="162"/>
      <c r="ALO5" s="162"/>
      <c r="ALP5" s="162"/>
      <c r="ALQ5" s="162"/>
      <c r="ALR5" s="162"/>
      <c r="ALS5" s="162"/>
      <c r="ALT5" s="162"/>
      <c r="ALU5" s="162"/>
      <c r="ALV5" s="162"/>
      <c r="ALW5" s="162"/>
      <c r="ALX5" s="162"/>
      <c r="ALY5" s="162"/>
      <c r="ALZ5" s="162"/>
      <c r="AMA5" s="162"/>
      <c r="AMB5" s="162"/>
      <c r="AMC5" s="162"/>
    </row>
    <row r="6" spans="1:1017" s="163" customFormat="1" ht="24.75" customHeight="1" x14ac:dyDescent="0.25">
      <c r="A6" s="353" t="s">
        <v>69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5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  <c r="ID6" s="162"/>
      <c r="IE6" s="162"/>
      <c r="IF6" s="162"/>
      <c r="IG6" s="162"/>
      <c r="IH6" s="162"/>
      <c r="II6" s="162"/>
      <c r="IJ6" s="162"/>
      <c r="IK6" s="162"/>
      <c r="IL6" s="162"/>
      <c r="IM6" s="162"/>
      <c r="IN6" s="162"/>
      <c r="IO6" s="162"/>
      <c r="IP6" s="162"/>
      <c r="IQ6" s="162"/>
      <c r="IR6" s="162"/>
      <c r="IS6" s="162"/>
      <c r="IT6" s="162"/>
      <c r="IU6" s="162"/>
      <c r="IV6" s="162"/>
      <c r="IW6" s="162"/>
      <c r="IX6" s="162"/>
      <c r="IY6" s="162"/>
      <c r="IZ6" s="162"/>
      <c r="JA6" s="162"/>
      <c r="JB6" s="162"/>
      <c r="JC6" s="162"/>
      <c r="JD6" s="162"/>
      <c r="JE6" s="162"/>
      <c r="JF6" s="162"/>
      <c r="JG6" s="162"/>
      <c r="JH6" s="162"/>
      <c r="JI6" s="162"/>
      <c r="JJ6" s="162"/>
      <c r="JK6" s="162"/>
      <c r="JL6" s="162"/>
      <c r="JM6" s="162"/>
      <c r="JN6" s="162"/>
      <c r="JO6" s="162"/>
      <c r="JP6" s="162"/>
      <c r="JQ6" s="162"/>
      <c r="JR6" s="162"/>
      <c r="JS6" s="162"/>
      <c r="JT6" s="162"/>
      <c r="JU6" s="162"/>
      <c r="JV6" s="162"/>
      <c r="JW6" s="162"/>
      <c r="JX6" s="162"/>
      <c r="JY6" s="162"/>
      <c r="JZ6" s="162"/>
      <c r="KA6" s="162"/>
      <c r="KB6" s="162"/>
      <c r="KC6" s="162"/>
      <c r="KD6" s="162"/>
      <c r="KE6" s="162"/>
      <c r="KF6" s="162"/>
      <c r="KG6" s="162"/>
      <c r="KH6" s="162"/>
      <c r="KI6" s="162"/>
      <c r="KJ6" s="162"/>
      <c r="KK6" s="162"/>
      <c r="KL6" s="162"/>
      <c r="KM6" s="162"/>
      <c r="KN6" s="162"/>
      <c r="KO6" s="162"/>
      <c r="KP6" s="162"/>
      <c r="KQ6" s="162"/>
      <c r="KR6" s="162"/>
      <c r="KS6" s="162"/>
      <c r="KT6" s="162"/>
      <c r="KU6" s="162"/>
      <c r="KV6" s="162"/>
      <c r="KW6" s="162"/>
      <c r="KX6" s="162"/>
      <c r="KY6" s="162"/>
      <c r="KZ6" s="162"/>
      <c r="LA6" s="162"/>
      <c r="LB6" s="162"/>
      <c r="LC6" s="162"/>
      <c r="LD6" s="162"/>
      <c r="LE6" s="162"/>
      <c r="LF6" s="162"/>
      <c r="LG6" s="162"/>
      <c r="LH6" s="162"/>
      <c r="LI6" s="162"/>
      <c r="LJ6" s="162"/>
      <c r="LK6" s="162"/>
      <c r="LL6" s="162"/>
      <c r="LM6" s="162"/>
      <c r="LN6" s="162"/>
      <c r="LO6" s="162"/>
      <c r="LP6" s="162"/>
      <c r="LQ6" s="162"/>
      <c r="LR6" s="162"/>
      <c r="LS6" s="162"/>
      <c r="LT6" s="162"/>
      <c r="LU6" s="162"/>
      <c r="LV6" s="162"/>
      <c r="LW6" s="162"/>
      <c r="LX6" s="162"/>
      <c r="LY6" s="162"/>
      <c r="LZ6" s="162"/>
      <c r="MA6" s="162"/>
      <c r="MB6" s="162"/>
      <c r="MC6" s="162"/>
      <c r="MD6" s="162"/>
      <c r="ME6" s="162"/>
      <c r="MF6" s="162"/>
      <c r="MG6" s="162"/>
      <c r="MH6" s="162"/>
      <c r="MI6" s="162"/>
      <c r="MJ6" s="162"/>
      <c r="MK6" s="162"/>
      <c r="ML6" s="162"/>
      <c r="MM6" s="162"/>
      <c r="MN6" s="162"/>
      <c r="MO6" s="162"/>
      <c r="MP6" s="162"/>
      <c r="MQ6" s="162"/>
      <c r="MR6" s="162"/>
      <c r="MS6" s="162"/>
      <c r="MT6" s="162"/>
      <c r="MU6" s="162"/>
      <c r="MV6" s="162"/>
      <c r="MW6" s="162"/>
      <c r="MX6" s="162"/>
      <c r="MY6" s="162"/>
      <c r="MZ6" s="162"/>
      <c r="NA6" s="162"/>
      <c r="NB6" s="162"/>
      <c r="NC6" s="162"/>
      <c r="ND6" s="162"/>
      <c r="NE6" s="162"/>
      <c r="NF6" s="162"/>
      <c r="NG6" s="162"/>
      <c r="NH6" s="162"/>
      <c r="NI6" s="162"/>
      <c r="NJ6" s="162"/>
      <c r="NK6" s="162"/>
      <c r="NL6" s="162"/>
      <c r="NM6" s="162"/>
      <c r="NN6" s="162"/>
      <c r="NO6" s="162"/>
      <c r="NP6" s="162"/>
      <c r="NQ6" s="162"/>
      <c r="NR6" s="162"/>
      <c r="NS6" s="162"/>
      <c r="NT6" s="162"/>
      <c r="NU6" s="162"/>
      <c r="NV6" s="162"/>
      <c r="NW6" s="162"/>
      <c r="NX6" s="162"/>
      <c r="NY6" s="162"/>
      <c r="NZ6" s="162"/>
      <c r="OA6" s="162"/>
      <c r="OB6" s="162"/>
      <c r="OC6" s="162"/>
      <c r="OD6" s="162"/>
      <c r="OE6" s="162"/>
      <c r="OF6" s="162"/>
      <c r="OG6" s="162"/>
      <c r="OH6" s="162"/>
      <c r="OI6" s="162"/>
      <c r="OJ6" s="162"/>
      <c r="OK6" s="162"/>
      <c r="OL6" s="162"/>
      <c r="OM6" s="162"/>
      <c r="ON6" s="162"/>
      <c r="OO6" s="162"/>
      <c r="OP6" s="162"/>
      <c r="OQ6" s="162"/>
      <c r="OR6" s="162"/>
      <c r="OS6" s="162"/>
      <c r="OT6" s="162"/>
      <c r="OU6" s="162"/>
      <c r="OV6" s="162"/>
      <c r="OW6" s="162"/>
      <c r="OX6" s="162"/>
      <c r="OY6" s="162"/>
      <c r="OZ6" s="162"/>
      <c r="PA6" s="162"/>
      <c r="PB6" s="162"/>
      <c r="PC6" s="162"/>
      <c r="PD6" s="162"/>
      <c r="PE6" s="162"/>
      <c r="PF6" s="162"/>
      <c r="PG6" s="162"/>
      <c r="PH6" s="162"/>
      <c r="PI6" s="162"/>
      <c r="PJ6" s="162"/>
      <c r="PK6" s="162"/>
      <c r="PL6" s="162"/>
      <c r="PM6" s="162"/>
      <c r="PN6" s="162"/>
      <c r="PO6" s="162"/>
      <c r="PP6" s="162"/>
      <c r="PQ6" s="162"/>
      <c r="PR6" s="162"/>
      <c r="PS6" s="162"/>
      <c r="PT6" s="162"/>
      <c r="PU6" s="162"/>
      <c r="PV6" s="162"/>
      <c r="PW6" s="162"/>
      <c r="PX6" s="162"/>
      <c r="PY6" s="162"/>
      <c r="PZ6" s="162"/>
      <c r="QA6" s="162"/>
      <c r="QB6" s="162"/>
      <c r="QC6" s="162"/>
      <c r="QD6" s="162"/>
      <c r="QE6" s="162"/>
      <c r="QF6" s="162"/>
      <c r="QG6" s="162"/>
      <c r="QH6" s="162"/>
      <c r="QI6" s="162"/>
      <c r="QJ6" s="162"/>
      <c r="QK6" s="162"/>
      <c r="QL6" s="162"/>
      <c r="QM6" s="162"/>
      <c r="QN6" s="162"/>
      <c r="QO6" s="162"/>
      <c r="QP6" s="162"/>
      <c r="QQ6" s="162"/>
      <c r="QR6" s="162"/>
      <c r="QS6" s="162"/>
      <c r="QT6" s="162"/>
      <c r="QU6" s="162"/>
      <c r="QV6" s="162"/>
      <c r="QW6" s="162"/>
      <c r="QX6" s="162"/>
      <c r="QY6" s="162"/>
      <c r="QZ6" s="162"/>
      <c r="RA6" s="162"/>
      <c r="RB6" s="162"/>
      <c r="RC6" s="162"/>
      <c r="RD6" s="162"/>
      <c r="RE6" s="162"/>
      <c r="RF6" s="162"/>
      <c r="RG6" s="162"/>
      <c r="RH6" s="162"/>
      <c r="RI6" s="162"/>
      <c r="RJ6" s="162"/>
      <c r="RK6" s="162"/>
      <c r="RL6" s="162"/>
      <c r="RM6" s="162"/>
      <c r="RN6" s="162"/>
      <c r="RO6" s="162"/>
      <c r="RP6" s="162"/>
      <c r="RQ6" s="162"/>
      <c r="RR6" s="162"/>
      <c r="RS6" s="162"/>
      <c r="RT6" s="162"/>
      <c r="RU6" s="162"/>
      <c r="RV6" s="162"/>
      <c r="RW6" s="162"/>
      <c r="RX6" s="162"/>
      <c r="RY6" s="162"/>
      <c r="RZ6" s="162"/>
      <c r="SA6" s="162"/>
      <c r="SB6" s="162"/>
      <c r="SC6" s="162"/>
      <c r="SD6" s="162"/>
      <c r="SE6" s="162"/>
      <c r="SF6" s="162"/>
      <c r="SG6" s="162"/>
      <c r="SH6" s="162"/>
      <c r="SI6" s="162"/>
      <c r="SJ6" s="162"/>
      <c r="SK6" s="162"/>
      <c r="SL6" s="162"/>
      <c r="SM6" s="162"/>
      <c r="SN6" s="162"/>
      <c r="SO6" s="162"/>
      <c r="SP6" s="162"/>
      <c r="SQ6" s="162"/>
      <c r="SR6" s="162"/>
      <c r="SS6" s="162"/>
      <c r="ST6" s="162"/>
      <c r="SU6" s="162"/>
      <c r="SV6" s="162"/>
      <c r="SW6" s="162"/>
      <c r="SX6" s="162"/>
      <c r="SY6" s="162"/>
      <c r="SZ6" s="162"/>
      <c r="TA6" s="162"/>
      <c r="TB6" s="162"/>
      <c r="TC6" s="162"/>
      <c r="TD6" s="162"/>
      <c r="TE6" s="162"/>
      <c r="TF6" s="162"/>
      <c r="TG6" s="162"/>
      <c r="TH6" s="162"/>
      <c r="TI6" s="162"/>
      <c r="TJ6" s="162"/>
      <c r="TK6" s="162"/>
      <c r="TL6" s="162"/>
      <c r="TM6" s="162"/>
      <c r="TN6" s="162"/>
      <c r="TO6" s="162"/>
      <c r="TP6" s="162"/>
      <c r="TQ6" s="162"/>
      <c r="TR6" s="162"/>
      <c r="TS6" s="162"/>
      <c r="TT6" s="162"/>
      <c r="TU6" s="162"/>
      <c r="TV6" s="162"/>
      <c r="TW6" s="162"/>
      <c r="TX6" s="162"/>
      <c r="TY6" s="162"/>
      <c r="TZ6" s="162"/>
      <c r="UA6" s="162"/>
      <c r="UB6" s="162"/>
      <c r="UC6" s="162"/>
      <c r="UD6" s="162"/>
      <c r="UE6" s="162"/>
      <c r="UF6" s="162"/>
      <c r="UG6" s="162"/>
      <c r="UH6" s="162"/>
      <c r="UI6" s="162"/>
      <c r="UJ6" s="162"/>
      <c r="UK6" s="162"/>
      <c r="UL6" s="162"/>
      <c r="UM6" s="162"/>
      <c r="UN6" s="162"/>
      <c r="UO6" s="162"/>
      <c r="UP6" s="162"/>
      <c r="UQ6" s="162"/>
      <c r="UR6" s="162"/>
      <c r="US6" s="162"/>
      <c r="UT6" s="162"/>
      <c r="UU6" s="162"/>
      <c r="UV6" s="162"/>
      <c r="UW6" s="162"/>
      <c r="UX6" s="162"/>
      <c r="UY6" s="162"/>
      <c r="UZ6" s="162"/>
      <c r="VA6" s="162"/>
      <c r="VB6" s="162"/>
      <c r="VC6" s="162"/>
      <c r="VD6" s="162"/>
      <c r="VE6" s="162"/>
      <c r="VF6" s="162"/>
      <c r="VG6" s="162"/>
      <c r="VH6" s="162"/>
      <c r="VI6" s="162"/>
      <c r="VJ6" s="162"/>
      <c r="VK6" s="162"/>
      <c r="VL6" s="162"/>
      <c r="VM6" s="162"/>
      <c r="VN6" s="162"/>
      <c r="VO6" s="162"/>
      <c r="VP6" s="162"/>
      <c r="VQ6" s="162"/>
      <c r="VR6" s="162"/>
      <c r="VS6" s="162"/>
      <c r="VT6" s="162"/>
      <c r="VU6" s="162"/>
      <c r="VV6" s="162"/>
      <c r="VW6" s="162"/>
      <c r="VX6" s="162"/>
      <c r="VY6" s="162"/>
      <c r="VZ6" s="162"/>
      <c r="WA6" s="162"/>
      <c r="WB6" s="162"/>
      <c r="WC6" s="162"/>
      <c r="WD6" s="162"/>
      <c r="WE6" s="162"/>
      <c r="WF6" s="162"/>
      <c r="WG6" s="162"/>
      <c r="WH6" s="162"/>
      <c r="WI6" s="162"/>
      <c r="WJ6" s="162"/>
      <c r="WK6" s="162"/>
      <c r="WL6" s="162"/>
      <c r="WM6" s="162"/>
      <c r="WN6" s="162"/>
      <c r="WO6" s="162"/>
      <c r="WP6" s="162"/>
      <c r="WQ6" s="162"/>
      <c r="WR6" s="162"/>
      <c r="WS6" s="162"/>
      <c r="WT6" s="162"/>
      <c r="WU6" s="162"/>
      <c r="WV6" s="162"/>
      <c r="WW6" s="162"/>
      <c r="WX6" s="162"/>
      <c r="WY6" s="162"/>
      <c r="WZ6" s="162"/>
      <c r="XA6" s="162"/>
      <c r="XB6" s="162"/>
      <c r="XC6" s="162"/>
      <c r="XD6" s="162"/>
      <c r="XE6" s="162"/>
      <c r="XF6" s="162"/>
      <c r="XG6" s="162"/>
      <c r="XH6" s="162"/>
      <c r="XI6" s="162"/>
      <c r="XJ6" s="162"/>
      <c r="XK6" s="162"/>
      <c r="XL6" s="162"/>
      <c r="XM6" s="162"/>
      <c r="XN6" s="162"/>
      <c r="XO6" s="162"/>
      <c r="XP6" s="162"/>
      <c r="XQ6" s="162"/>
      <c r="XR6" s="162"/>
      <c r="XS6" s="162"/>
      <c r="XT6" s="162"/>
      <c r="XU6" s="162"/>
      <c r="XV6" s="162"/>
      <c r="XW6" s="162"/>
      <c r="XX6" s="162"/>
      <c r="XY6" s="162"/>
      <c r="XZ6" s="162"/>
      <c r="YA6" s="162"/>
      <c r="YB6" s="162"/>
      <c r="YC6" s="162"/>
      <c r="YD6" s="162"/>
      <c r="YE6" s="162"/>
      <c r="YF6" s="162"/>
      <c r="YG6" s="162"/>
      <c r="YH6" s="162"/>
      <c r="YI6" s="162"/>
      <c r="YJ6" s="162"/>
      <c r="YK6" s="162"/>
      <c r="YL6" s="162"/>
      <c r="YM6" s="162"/>
      <c r="YN6" s="162"/>
      <c r="YO6" s="162"/>
      <c r="YP6" s="162"/>
      <c r="YQ6" s="162"/>
      <c r="YR6" s="162"/>
      <c r="YS6" s="162"/>
      <c r="YT6" s="162"/>
      <c r="YU6" s="162"/>
      <c r="YV6" s="162"/>
      <c r="YW6" s="162"/>
      <c r="YX6" s="162"/>
      <c r="YY6" s="162"/>
      <c r="YZ6" s="162"/>
      <c r="ZA6" s="162"/>
      <c r="ZB6" s="162"/>
      <c r="ZC6" s="162"/>
      <c r="ZD6" s="162"/>
      <c r="ZE6" s="162"/>
      <c r="ZF6" s="162"/>
      <c r="ZG6" s="162"/>
      <c r="ZH6" s="162"/>
      <c r="ZI6" s="162"/>
      <c r="ZJ6" s="162"/>
      <c r="ZK6" s="162"/>
      <c r="ZL6" s="162"/>
      <c r="ZM6" s="162"/>
      <c r="ZN6" s="162"/>
      <c r="ZO6" s="162"/>
      <c r="ZP6" s="162"/>
      <c r="ZQ6" s="162"/>
      <c r="ZR6" s="162"/>
      <c r="ZS6" s="162"/>
      <c r="ZT6" s="162"/>
      <c r="ZU6" s="162"/>
      <c r="ZV6" s="162"/>
      <c r="ZW6" s="162"/>
      <c r="ZX6" s="162"/>
      <c r="ZY6" s="162"/>
      <c r="ZZ6" s="162"/>
      <c r="AAA6" s="162"/>
      <c r="AAB6" s="162"/>
      <c r="AAC6" s="162"/>
      <c r="AAD6" s="162"/>
      <c r="AAE6" s="162"/>
      <c r="AAF6" s="162"/>
      <c r="AAG6" s="162"/>
      <c r="AAH6" s="162"/>
      <c r="AAI6" s="162"/>
      <c r="AAJ6" s="162"/>
      <c r="AAK6" s="162"/>
      <c r="AAL6" s="162"/>
      <c r="AAM6" s="162"/>
      <c r="AAN6" s="162"/>
      <c r="AAO6" s="162"/>
      <c r="AAP6" s="162"/>
      <c r="AAQ6" s="162"/>
      <c r="AAR6" s="162"/>
      <c r="AAS6" s="162"/>
      <c r="AAT6" s="162"/>
      <c r="AAU6" s="162"/>
      <c r="AAV6" s="162"/>
      <c r="AAW6" s="162"/>
      <c r="AAX6" s="162"/>
      <c r="AAY6" s="162"/>
      <c r="AAZ6" s="162"/>
      <c r="ABA6" s="162"/>
      <c r="ABB6" s="162"/>
      <c r="ABC6" s="162"/>
      <c r="ABD6" s="162"/>
      <c r="ABE6" s="162"/>
      <c r="ABF6" s="162"/>
      <c r="ABG6" s="162"/>
      <c r="ABH6" s="162"/>
      <c r="ABI6" s="162"/>
      <c r="ABJ6" s="162"/>
      <c r="ABK6" s="162"/>
      <c r="ABL6" s="162"/>
      <c r="ABM6" s="162"/>
      <c r="ABN6" s="162"/>
      <c r="ABO6" s="162"/>
      <c r="ABP6" s="162"/>
      <c r="ABQ6" s="162"/>
      <c r="ABR6" s="162"/>
      <c r="ABS6" s="162"/>
      <c r="ABT6" s="162"/>
      <c r="ABU6" s="162"/>
      <c r="ABV6" s="162"/>
      <c r="ABW6" s="162"/>
      <c r="ABX6" s="162"/>
      <c r="ABY6" s="162"/>
      <c r="ABZ6" s="162"/>
      <c r="ACA6" s="162"/>
      <c r="ACB6" s="162"/>
      <c r="ACC6" s="162"/>
      <c r="ACD6" s="162"/>
      <c r="ACE6" s="162"/>
      <c r="ACF6" s="162"/>
      <c r="ACG6" s="162"/>
      <c r="ACH6" s="162"/>
      <c r="ACI6" s="162"/>
      <c r="ACJ6" s="162"/>
      <c r="ACK6" s="162"/>
      <c r="ACL6" s="162"/>
      <c r="ACM6" s="162"/>
      <c r="ACN6" s="162"/>
      <c r="ACO6" s="162"/>
      <c r="ACP6" s="162"/>
      <c r="ACQ6" s="162"/>
      <c r="ACR6" s="162"/>
      <c r="ACS6" s="162"/>
      <c r="ACT6" s="162"/>
      <c r="ACU6" s="162"/>
      <c r="ACV6" s="162"/>
      <c r="ACW6" s="162"/>
      <c r="ACX6" s="162"/>
      <c r="ACY6" s="162"/>
      <c r="ACZ6" s="162"/>
      <c r="ADA6" s="162"/>
      <c r="ADB6" s="162"/>
      <c r="ADC6" s="162"/>
      <c r="ADD6" s="162"/>
      <c r="ADE6" s="162"/>
      <c r="ADF6" s="162"/>
      <c r="ADG6" s="162"/>
      <c r="ADH6" s="162"/>
      <c r="ADI6" s="162"/>
      <c r="ADJ6" s="162"/>
      <c r="ADK6" s="162"/>
      <c r="ADL6" s="162"/>
      <c r="ADM6" s="162"/>
      <c r="ADN6" s="162"/>
      <c r="ADO6" s="162"/>
      <c r="ADP6" s="162"/>
      <c r="ADQ6" s="162"/>
      <c r="ADR6" s="162"/>
      <c r="ADS6" s="162"/>
      <c r="ADT6" s="162"/>
      <c r="ADU6" s="162"/>
      <c r="ADV6" s="162"/>
      <c r="ADW6" s="162"/>
      <c r="ADX6" s="162"/>
      <c r="ADY6" s="162"/>
      <c r="ADZ6" s="162"/>
      <c r="AEA6" s="162"/>
      <c r="AEB6" s="162"/>
      <c r="AEC6" s="162"/>
      <c r="AED6" s="162"/>
      <c r="AEE6" s="162"/>
      <c r="AEF6" s="162"/>
      <c r="AEG6" s="162"/>
      <c r="AEH6" s="162"/>
      <c r="AEI6" s="162"/>
      <c r="AEJ6" s="162"/>
      <c r="AEK6" s="162"/>
      <c r="AEL6" s="162"/>
      <c r="AEM6" s="162"/>
      <c r="AEN6" s="162"/>
      <c r="AEO6" s="162"/>
      <c r="AEP6" s="162"/>
      <c r="AEQ6" s="162"/>
      <c r="AER6" s="162"/>
      <c r="AES6" s="162"/>
      <c r="AET6" s="162"/>
      <c r="AEU6" s="162"/>
      <c r="AEV6" s="162"/>
      <c r="AEW6" s="162"/>
      <c r="AEX6" s="162"/>
      <c r="AEY6" s="162"/>
      <c r="AEZ6" s="162"/>
      <c r="AFA6" s="162"/>
      <c r="AFB6" s="162"/>
      <c r="AFC6" s="162"/>
      <c r="AFD6" s="162"/>
      <c r="AFE6" s="162"/>
      <c r="AFF6" s="162"/>
      <c r="AFG6" s="162"/>
      <c r="AFH6" s="162"/>
      <c r="AFI6" s="162"/>
      <c r="AFJ6" s="162"/>
      <c r="AFK6" s="162"/>
      <c r="AFL6" s="162"/>
      <c r="AFM6" s="162"/>
      <c r="AFN6" s="162"/>
      <c r="AFO6" s="162"/>
      <c r="AFP6" s="162"/>
      <c r="AFQ6" s="162"/>
      <c r="AFR6" s="162"/>
      <c r="AFS6" s="162"/>
      <c r="AFT6" s="162"/>
      <c r="AFU6" s="162"/>
      <c r="AFV6" s="162"/>
      <c r="AFW6" s="162"/>
      <c r="AFX6" s="162"/>
      <c r="AFY6" s="162"/>
      <c r="AFZ6" s="162"/>
      <c r="AGA6" s="162"/>
      <c r="AGB6" s="162"/>
      <c r="AGC6" s="162"/>
      <c r="AGD6" s="162"/>
      <c r="AGE6" s="162"/>
      <c r="AGF6" s="162"/>
      <c r="AGG6" s="162"/>
      <c r="AGH6" s="162"/>
      <c r="AGI6" s="162"/>
      <c r="AGJ6" s="162"/>
      <c r="AGK6" s="162"/>
      <c r="AGL6" s="162"/>
      <c r="AGM6" s="162"/>
      <c r="AGN6" s="162"/>
      <c r="AGO6" s="162"/>
      <c r="AGP6" s="162"/>
      <c r="AGQ6" s="162"/>
      <c r="AGR6" s="162"/>
      <c r="AGS6" s="162"/>
      <c r="AGT6" s="162"/>
      <c r="AGU6" s="162"/>
      <c r="AGV6" s="162"/>
      <c r="AGW6" s="162"/>
      <c r="AGX6" s="162"/>
      <c r="AGY6" s="162"/>
      <c r="AGZ6" s="162"/>
      <c r="AHA6" s="162"/>
      <c r="AHB6" s="162"/>
      <c r="AHC6" s="162"/>
      <c r="AHD6" s="162"/>
      <c r="AHE6" s="162"/>
      <c r="AHF6" s="162"/>
      <c r="AHG6" s="162"/>
      <c r="AHH6" s="162"/>
      <c r="AHI6" s="162"/>
      <c r="AHJ6" s="162"/>
      <c r="AHK6" s="162"/>
      <c r="AHL6" s="162"/>
      <c r="AHM6" s="162"/>
      <c r="AHN6" s="162"/>
      <c r="AHO6" s="162"/>
      <c r="AHP6" s="162"/>
      <c r="AHQ6" s="162"/>
      <c r="AHR6" s="162"/>
      <c r="AHS6" s="162"/>
      <c r="AHT6" s="162"/>
      <c r="AHU6" s="162"/>
      <c r="AHV6" s="162"/>
      <c r="AHW6" s="162"/>
      <c r="AHX6" s="162"/>
      <c r="AHY6" s="162"/>
      <c r="AHZ6" s="162"/>
      <c r="AIA6" s="162"/>
      <c r="AIB6" s="162"/>
      <c r="AIC6" s="162"/>
      <c r="AID6" s="162"/>
      <c r="AIE6" s="162"/>
      <c r="AIF6" s="162"/>
      <c r="AIG6" s="162"/>
      <c r="AIH6" s="162"/>
      <c r="AII6" s="162"/>
      <c r="AIJ6" s="162"/>
      <c r="AIK6" s="162"/>
      <c r="AIL6" s="162"/>
      <c r="AIM6" s="162"/>
      <c r="AIN6" s="162"/>
      <c r="AIO6" s="162"/>
      <c r="AIP6" s="162"/>
      <c r="AIQ6" s="162"/>
      <c r="AIR6" s="162"/>
      <c r="AIS6" s="162"/>
      <c r="AIT6" s="162"/>
      <c r="AIU6" s="162"/>
      <c r="AIV6" s="162"/>
      <c r="AIW6" s="162"/>
      <c r="AIX6" s="162"/>
      <c r="AIY6" s="162"/>
      <c r="AIZ6" s="162"/>
      <c r="AJA6" s="162"/>
      <c r="AJB6" s="162"/>
      <c r="AJC6" s="162"/>
      <c r="AJD6" s="162"/>
      <c r="AJE6" s="162"/>
      <c r="AJF6" s="162"/>
      <c r="AJG6" s="162"/>
      <c r="AJH6" s="162"/>
      <c r="AJI6" s="162"/>
      <c r="AJJ6" s="162"/>
      <c r="AJK6" s="162"/>
      <c r="AJL6" s="162"/>
      <c r="AJM6" s="162"/>
      <c r="AJN6" s="162"/>
      <c r="AJO6" s="162"/>
      <c r="AJP6" s="162"/>
      <c r="AJQ6" s="162"/>
      <c r="AJR6" s="162"/>
      <c r="AJS6" s="162"/>
      <c r="AJT6" s="162"/>
      <c r="AJU6" s="162"/>
      <c r="AJV6" s="162"/>
      <c r="AJW6" s="162"/>
      <c r="AJX6" s="162"/>
      <c r="AJY6" s="162"/>
      <c r="AJZ6" s="162"/>
      <c r="AKA6" s="162"/>
      <c r="AKB6" s="162"/>
      <c r="AKC6" s="162"/>
      <c r="AKD6" s="162"/>
      <c r="AKE6" s="162"/>
      <c r="AKF6" s="162"/>
      <c r="AKG6" s="162"/>
      <c r="AKH6" s="162"/>
      <c r="AKI6" s="162"/>
      <c r="AKJ6" s="162"/>
      <c r="AKK6" s="162"/>
      <c r="AKL6" s="162"/>
      <c r="AKM6" s="162"/>
      <c r="AKN6" s="162"/>
      <c r="AKO6" s="162"/>
      <c r="AKP6" s="162"/>
      <c r="AKQ6" s="162"/>
      <c r="AKR6" s="162"/>
      <c r="AKS6" s="162"/>
      <c r="AKT6" s="162"/>
      <c r="AKU6" s="162"/>
      <c r="AKV6" s="162"/>
      <c r="AKW6" s="162"/>
      <c r="AKX6" s="162"/>
      <c r="AKY6" s="162"/>
      <c r="AKZ6" s="162"/>
      <c r="ALA6" s="162"/>
      <c r="ALB6" s="162"/>
      <c r="ALC6" s="162"/>
      <c r="ALD6" s="162"/>
      <c r="ALE6" s="162"/>
      <c r="ALF6" s="162"/>
      <c r="ALG6" s="162"/>
      <c r="ALH6" s="162"/>
      <c r="ALI6" s="162"/>
      <c r="ALJ6" s="162"/>
      <c r="ALK6" s="162"/>
      <c r="ALL6" s="162"/>
      <c r="ALM6" s="162"/>
      <c r="ALN6" s="162"/>
      <c r="ALO6" s="162"/>
      <c r="ALP6" s="162"/>
      <c r="ALQ6" s="162"/>
      <c r="ALR6" s="162"/>
      <c r="ALS6" s="162"/>
      <c r="ALT6" s="162"/>
      <c r="ALU6" s="162"/>
      <c r="ALV6" s="162"/>
      <c r="ALW6" s="162"/>
      <c r="ALX6" s="162"/>
      <c r="ALY6" s="162"/>
      <c r="ALZ6" s="162"/>
      <c r="AMA6" s="162"/>
      <c r="AMB6" s="162"/>
      <c r="AMC6" s="162"/>
    </row>
    <row r="7" spans="1:1017" ht="15.95" customHeight="1" x14ac:dyDescent="0.25">
      <c r="A7" s="347" t="s">
        <v>1</v>
      </c>
      <c r="B7" s="347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</row>
    <row r="8" spans="1:1017" ht="15.95" customHeight="1" x14ac:dyDescent="0.25">
      <c r="A8" s="110" t="s">
        <v>2</v>
      </c>
      <c r="B8" s="348" t="s">
        <v>3</v>
      </c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110" t="s">
        <v>4</v>
      </c>
      <c r="N8" s="111" t="s">
        <v>5</v>
      </c>
    </row>
    <row r="9" spans="1:1017" ht="15.95" customHeight="1" x14ac:dyDescent="0.25">
      <c r="A9" s="349"/>
      <c r="B9" s="349"/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</row>
    <row r="10" spans="1:1017" ht="15.95" customHeight="1" x14ac:dyDescent="0.25">
      <c r="A10" s="113">
        <v>1</v>
      </c>
      <c r="B10" s="309" t="s">
        <v>8</v>
      </c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114"/>
      <c r="N10" s="115"/>
    </row>
    <row r="11" spans="1:1017" ht="15.95" customHeight="1" x14ac:dyDescent="0.25">
      <c r="A11" s="112"/>
      <c r="B11" s="350"/>
      <c r="C11" s="351"/>
      <c r="D11" s="351"/>
      <c r="E11" s="351"/>
      <c r="F11" s="351"/>
      <c r="G11" s="351"/>
      <c r="H11" s="351"/>
      <c r="I11" s="351"/>
      <c r="J11" s="351"/>
      <c r="K11" s="351"/>
      <c r="L11" s="352"/>
      <c r="M11" s="112"/>
      <c r="N11" s="112"/>
    </row>
    <row r="12" spans="1:1017" ht="15.95" customHeight="1" x14ac:dyDescent="0.25">
      <c r="A12" s="112"/>
      <c r="B12" s="65"/>
      <c r="C12" s="50"/>
      <c r="D12" s="59"/>
      <c r="E12" s="74"/>
      <c r="F12" s="74"/>
      <c r="G12" s="74"/>
      <c r="H12" s="59"/>
      <c r="I12" s="59"/>
      <c r="J12" s="59"/>
      <c r="K12" s="59"/>
      <c r="L12" s="59"/>
      <c r="M12" s="112"/>
      <c r="N12" s="112"/>
    </row>
    <row r="13" spans="1:1017" ht="15.95" customHeight="1" x14ac:dyDescent="0.25">
      <c r="A13" s="118" t="s">
        <v>71</v>
      </c>
      <c r="B13" s="330" t="s">
        <v>51</v>
      </c>
      <c r="C13" s="331"/>
      <c r="D13" s="331" t="e">
        <f ca="1">VLOOKUP($D13,[1]Orçamento!$E$40:$AF$338,2,0)</f>
        <v>#N/A</v>
      </c>
      <c r="E13" s="331"/>
      <c r="F13" s="331" t="e">
        <f ca="1">VLOOKUP($D13,[1]Orçamento!$E$40:$AF$338,2,0)</f>
        <v>#N/A</v>
      </c>
      <c r="G13" s="331"/>
      <c r="H13" s="331" t="e">
        <f ca="1">VLOOKUP($D13,[1]Orçamento!$E$40:$AF$338,2,0)</f>
        <v>#N/A</v>
      </c>
      <c r="I13" s="331"/>
      <c r="J13" s="331" t="e">
        <f ca="1">VLOOKUP($D13,[1]Orçamento!$E$40:$AF$338,2,0)</f>
        <v>#N/A</v>
      </c>
      <c r="K13" s="331"/>
      <c r="L13" s="332" t="e">
        <f ca="1">VLOOKUP($D13,[1]Orçamento!$E$40:$AF$338,2,0)</f>
        <v>#N/A</v>
      </c>
      <c r="M13" s="119" t="s">
        <v>14</v>
      </c>
      <c r="N13" s="120">
        <f>L17</f>
        <v>2</v>
      </c>
    </row>
    <row r="14" spans="1:1017" ht="15.95" customHeight="1" x14ac:dyDescent="0.25">
      <c r="A14" s="108"/>
      <c r="B14" s="336"/>
      <c r="C14" s="337"/>
      <c r="D14" s="337"/>
      <c r="E14" s="337"/>
      <c r="F14" s="337"/>
      <c r="G14" s="337"/>
      <c r="H14" s="337"/>
      <c r="I14" s="337"/>
      <c r="J14" s="337"/>
      <c r="K14" s="337"/>
      <c r="L14" s="338"/>
      <c r="M14" s="108"/>
      <c r="N14" s="108"/>
    </row>
    <row r="15" spans="1:1017" ht="15.95" customHeight="1" x14ac:dyDescent="0.25">
      <c r="A15" s="108"/>
      <c r="B15" s="42" t="s">
        <v>42</v>
      </c>
      <c r="C15" s="14"/>
      <c r="D15" s="47" t="s">
        <v>43</v>
      </c>
      <c r="E15" s="14"/>
      <c r="F15" s="15"/>
      <c r="G15" s="14"/>
      <c r="H15" s="68" t="s">
        <v>38</v>
      </c>
      <c r="I15" s="68" t="s">
        <v>40</v>
      </c>
      <c r="J15" s="41" t="s">
        <v>39</v>
      </c>
      <c r="K15" s="68" t="s">
        <v>6</v>
      </c>
      <c r="L15" s="15" t="str">
        <f>M13</f>
        <v>UNxMES</v>
      </c>
      <c r="M15" s="108"/>
      <c r="N15" s="108"/>
    </row>
    <row r="16" spans="1:1017" ht="15.95" customHeight="1" x14ac:dyDescent="0.25">
      <c r="A16" s="108"/>
      <c r="B16" s="40"/>
      <c r="C16" s="74"/>
      <c r="D16" s="48"/>
      <c r="E16" s="74"/>
      <c r="F16" s="50"/>
      <c r="G16" s="74"/>
      <c r="H16" s="68"/>
      <c r="I16" s="68"/>
      <c r="J16" s="68"/>
      <c r="K16" s="68"/>
      <c r="L16" s="68"/>
      <c r="M16" s="108"/>
      <c r="N16" s="108"/>
    </row>
    <row r="17" spans="1:14" ht="15.95" customHeight="1" x14ac:dyDescent="0.25">
      <c r="A17" s="108"/>
      <c r="B17" s="68">
        <v>24</v>
      </c>
      <c r="C17" s="50"/>
      <c r="D17" s="15" t="s">
        <v>67</v>
      </c>
      <c r="E17" s="50"/>
      <c r="F17" s="50"/>
      <c r="G17" s="50"/>
      <c r="H17" s="68">
        <v>24</v>
      </c>
      <c r="I17" s="68" t="s">
        <v>40</v>
      </c>
      <c r="J17" s="68">
        <v>12</v>
      </c>
      <c r="K17" s="68" t="s">
        <v>6</v>
      </c>
      <c r="L17" s="68">
        <f>ROUND(H17/J17,2)</f>
        <v>2</v>
      </c>
      <c r="M17" s="108"/>
      <c r="N17" s="108"/>
    </row>
    <row r="18" spans="1:14" ht="15.95" customHeight="1" x14ac:dyDescent="0.25">
      <c r="A18" s="108"/>
      <c r="B18" s="68"/>
      <c r="C18" s="50"/>
      <c r="D18" s="49"/>
      <c r="E18" s="50"/>
      <c r="F18" s="50"/>
      <c r="G18" s="50"/>
      <c r="H18" s="68"/>
      <c r="I18" s="68"/>
      <c r="J18" s="68"/>
      <c r="K18" s="68"/>
      <c r="L18" s="68"/>
      <c r="M18" s="108"/>
      <c r="N18" s="108"/>
    </row>
    <row r="19" spans="1:14" ht="15.95" customHeight="1" x14ac:dyDescent="0.25">
      <c r="A19" s="108"/>
      <c r="B19" s="95"/>
      <c r="C19" s="50"/>
      <c r="D19" s="49"/>
      <c r="E19" s="50"/>
      <c r="F19" s="50"/>
      <c r="G19" s="50"/>
      <c r="H19" s="50"/>
      <c r="I19" s="50"/>
      <c r="J19" s="50"/>
      <c r="K19" s="50"/>
      <c r="L19" s="66"/>
      <c r="M19" s="108"/>
      <c r="N19" s="108"/>
    </row>
    <row r="20" spans="1:14" ht="15.95" customHeight="1" x14ac:dyDescent="0.25">
      <c r="A20" s="108"/>
      <c r="B20" s="95"/>
      <c r="C20" s="50"/>
      <c r="D20" s="15"/>
      <c r="E20" s="50"/>
      <c r="F20" s="126"/>
      <c r="G20" s="50"/>
      <c r="H20" s="50"/>
      <c r="I20" s="50"/>
      <c r="J20" s="50"/>
      <c r="K20" s="50"/>
      <c r="L20" s="66"/>
      <c r="M20" s="108"/>
      <c r="N20" s="108"/>
    </row>
    <row r="21" spans="1:14" ht="15.95" customHeight="1" x14ac:dyDescent="0.25">
      <c r="A21" s="108"/>
      <c r="B21" s="95"/>
      <c r="C21" s="50"/>
      <c r="D21" s="15"/>
      <c r="E21" s="50"/>
      <c r="F21" s="50"/>
      <c r="G21" s="50"/>
      <c r="H21" s="50"/>
      <c r="I21" s="50"/>
      <c r="J21" s="50"/>
      <c r="K21" s="50"/>
      <c r="L21" s="66"/>
      <c r="M21" s="108"/>
      <c r="N21" s="108"/>
    </row>
    <row r="22" spans="1:14" ht="15.95" customHeight="1" x14ac:dyDescent="0.25">
      <c r="A22" s="108"/>
      <c r="B22" s="65"/>
      <c r="C22" s="50"/>
      <c r="D22" s="50"/>
      <c r="E22" s="50"/>
      <c r="F22" s="127"/>
      <c r="G22" s="50"/>
      <c r="H22" s="50"/>
      <c r="I22" s="50"/>
      <c r="J22" s="50"/>
      <c r="K22" s="50"/>
      <c r="L22" s="66"/>
      <c r="M22" s="108"/>
      <c r="N22" s="108"/>
    </row>
    <row r="23" spans="1:14" ht="15.95" customHeight="1" x14ac:dyDescent="0.25">
      <c r="A23" s="108"/>
      <c r="B23" s="68"/>
      <c r="C23" s="14"/>
      <c r="D23" s="41"/>
      <c r="E23" s="14"/>
      <c r="F23" s="15"/>
      <c r="G23" s="50"/>
      <c r="H23" s="50"/>
      <c r="I23" s="50"/>
      <c r="J23" s="50"/>
      <c r="K23" s="50"/>
      <c r="L23" s="66"/>
      <c r="M23" s="108"/>
      <c r="N23" s="108"/>
    </row>
    <row r="24" spans="1:14" ht="15.95" customHeight="1" x14ac:dyDescent="0.25">
      <c r="A24" s="108"/>
      <c r="B24" s="68"/>
      <c r="C24" s="68"/>
      <c r="D24" s="68"/>
      <c r="E24" s="68"/>
      <c r="F24" s="68"/>
      <c r="G24" s="50"/>
      <c r="H24" s="50"/>
      <c r="I24" s="50"/>
      <c r="J24" s="50"/>
      <c r="K24" s="50"/>
      <c r="L24" s="66"/>
      <c r="M24" s="108"/>
      <c r="N24" s="108"/>
    </row>
    <row r="25" spans="1:14" ht="15.95" customHeight="1" x14ac:dyDescent="0.25">
      <c r="A25" s="108"/>
      <c r="B25" s="65"/>
      <c r="C25" s="50"/>
      <c r="D25" s="50"/>
      <c r="E25" s="50"/>
      <c r="F25" s="50"/>
      <c r="G25" s="50"/>
      <c r="H25" s="50"/>
      <c r="I25" s="50"/>
      <c r="J25" s="50"/>
      <c r="K25" s="50"/>
      <c r="L25" s="66"/>
      <c r="M25" s="108"/>
      <c r="N25" s="108"/>
    </row>
    <row r="26" spans="1:14" ht="15.95" customHeight="1" x14ac:dyDescent="0.25">
      <c r="A26" s="108"/>
      <c r="B26" s="65"/>
      <c r="C26" s="50"/>
      <c r="D26" s="50"/>
      <c r="E26" s="50"/>
      <c r="F26" s="50"/>
      <c r="G26" s="50"/>
      <c r="H26" s="50"/>
      <c r="I26" s="50"/>
      <c r="J26" s="50"/>
      <c r="K26" s="50"/>
      <c r="L26" s="66"/>
      <c r="M26" s="108"/>
      <c r="N26" s="108"/>
    </row>
    <row r="27" spans="1:14" ht="15.95" customHeight="1" x14ac:dyDescent="0.25">
      <c r="A27" s="108"/>
      <c r="B27" s="65"/>
      <c r="C27" s="50"/>
      <c r="D27" s="50"/>
      <c r="E27" s="50"/>
      <c r="F27" s="50"/>
      <c r="G27" s="50"/>
      <c r="H27" s="50"/>
      <c r="I27" s="50"/>
      <c r="J27" s="50"/>
      <c r="K27" s="50"/>
      <c r="L27" s="66"/>
      <c r="M27" s="108"/>
      <c r="N27" s="108"/>
    </row>
    <row r="28" spans="1:14" ht="15.95" customHeight="1" x14ac:dyDescent="0.25">
      <c r="A28" s="108"/>
      <c r="B28" s="65"/>
      <c r="C28" s="50"/>
      <c r="D28" s="50"/>
      <c r="E28" s="50"/>
      <c r="F28" s="50"/>
      <c r="G28" s="50"/>
      <c r="H28" s="50"/>
      <c r="I28" s="50"/>
      <c r="J28" s="50"/>
      <c r="K28" s="50"/>
      <c r="L28" s="66"/>
      <c r="M28" s="108"/>
      <c r="N28" s="108"/>
    </row>
    <row r="29" spans="1:14" ht="15.95" customHeight="1" x14ac:dyDescent="0.25">
      <c r="A29" s="108"/>
      <c r="B29" s="65"/>
      <c r="C29" s="50"/>
      <c r="D29" s="50"/>
      <c r="E29" s="50"/>
      <c r="F29" s="50"/>
      <c r="G29" s="50"/>
      <c r="H29" s="50"/>
      <c r="I29" s="50"/>
      <c r="J29" s="50"/>
      <c r="K29" s="50"/>
      <c r="L29" s="66"/>
      <c r="M29" s="108"/>
      <c r="N29" s="108"/>
    </row>
    <row r="30" spans="1:14" ht="15.95" customHeight="1" x14ac:dyDescent="0.25">
      <c r="A30" s="108"/>
      <c r="B30" s="65"/>
      <c r="C30" s="50"/>
      <c r="D30" s="50"/>
      <c r="E30" s="50"/>
      <c r="F30" s="50"/>
      <c r="G30" s="50"/>
      <c r="H30" s="50"/>
      <c r="I30" s="50"/>
      <c r="J30" s="50"/>
      <c r="K30" s="50"/>
      <c r="L30" s="66"/>
      <c r="M30" s="108"/>
      <c r="N30" s="108"/>
    </row>
    <row r="31" spans="1:14" ht="15.95" customHeight="1" x14ac:dyDescent="0.25">
      <c r="A31" s="108"/>
      <c r="B31" s="65"/>
      <c r="C31" s="50"/>
      <c r="D31" s="50"/>
      <c r="E31" s="50"/>
      <c r="F31" s="50"/>
      <c r="G31" s="50"/>
      <c r="H31" s="50"/>
      <c r="I31" s="50"/>
      <c r="J31" s="50"/>
      <c r="K31" s="50"/>
      <c r="L31" s="66"/>
      <c r="M31" s="108"/>
      <c r="N31" s="108"/>
    </row>
    <row r="32" spans="1:14" ht="15.95" customHeight="1" x14ac:dyDescent="0.25">
      <c r="A32" s="108"/>
      <c r="B32" s="65"/>
      <c r="C32" s="50"/>
      <c r="D32" s="50"/>
      <c r="E32" s="50"/>
      <c r="F32" s="50"/>
      <c r="G32" s="50"/>
      <c r="H32" s="50"/>
      <c r="I32" s="50"/>
      <c r="J32" s="50"/>
      <c r="K32" s="50"/>
      <c r="L32" s="66"/>
      <c r="M32" s="108"/>
      <c r="N32" s="108"/>
    </row>
    <row r="33" spans="1:1017" ht="15.95" customHeight="1" x14ac:dyDescent="0.25">
      <c r="A33" s="108"/>
      <c r="B33" s="65"/>
      <c r="C33" s="173" t="s">
        <v>26</v>
      </c>
      <c r="E33" s="59"/>
      <c r="F33" s="86"/>
      <c r="G33" s="129"/>
      <c r="H33" s="74"/>
      <c r="I33" s="74"/>
      <c r="J33" s="50" t="s">
        <v>27</v>
      </c>
      <c r="K33" s="50"/>
      <c r="L33" s="66"/>
      <c r="M33" s="108"/>
      <c r="N33" s="108"/>
    </row>
    <row r="34" spans="1:1017" ht="15.95" customHeight="1" x14ac:dyDescent="0.25">
      <c r="A34" s="108"/>
      <c r="B34" s="65"/>
      <c r="C34" s="50"/>
      <c r="D34" s="128"/>
      <c r="E34" s="83"/>
      <c r="F34" s="116"/>
      <c r="G34" s="129"/>
      <c r="H34" s="74"/>
      <c r="I34" s="74"/>
      <c r="J34" s="74"/>
      <c r="K34" s="50"/>
      <c r="L34" s="66"/>
      <c r="M34" s="108"/>
      <c r="N34" s="108"/>
    </row>
    <row r="35" spans="1:1017" ht="15.95" customHeight="1" x14ac:dyDescent="0.25">
      <c r="A35" s="108"/>
      <c r="B35" s="65"/>
      <c r="C35" s="50"/>
      <c r="D35" s="128"/>
      <c r="E35" s="59"/>
      <c r="F35" s="86"/>
      <c r="G35" s="129"/>
      <c r="H35" s="74"/>
      <c r="I35" s="74"/>
      <c r="J35" s="74"/>
      <c r="K35" s="50"/>
      <c r="L35" s="66"/>
      <c r="M35" s="108"/>
      <c r="N35" s="108"/>
    </row>
    <row r="36" spans="1:1017" ht="15.75" customHeight="1" x14ac:dyDescent="0.25">
      <c r="A36" s="113">
        <v>2</v>
      </c>
      <c r="B36" s="309" t="s">
        <v>70</v>
      </c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114"/>
      <c r="N36" s="115"/>
    </row>
    <row r="37" spans="1:1017" ht="15.75" customHeight="1" x14ac:dyDescent="0.25">
      <c r="A37" s="153"/>
      <c r="B37" s="40"/>
      <c r="C37" s="15"/>
      <c r="D37" s="15"/>
      <c r="E37" s="15"/>
      <c r="F37" s="14"/>
      <c r="G37" s="14"/>
      <c r="H37" s="14"/>
      <c r="I37" s="14"/>
      <c r="J37" s="14"/>
      <c r="K37" s="14"/>
      <c r="L37" s="17"/>
      <c r="M37" s="154"/>
      <c r="N37" s="154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</row>
    <row r="38" spans="1:1017" s="8" customFormat="1" ht="15.95" customHeight="1" x14ac:dyDescent="0.25">
      <c r="A38" s="118" t="s">
        <v>15</v>
      </c>
      <c r="B38" s="330" t="s">
        <v>54</v>
      </c>
      <c r="C38" s="331"/>
      <c r="D38" s="331"/>
      <c r="E38" s="331"/>
      <c r="F38" s="331"/>
      <c r="G38" s="331"/>
      <c r="H38" s="331"/>
      <c r="I38" s="331"/>
      <c r="J38" s="331"/>
      <c r="K38" s="331"/>
      <c r="L38" s="332"/>
      <c r="M38" s="119" t="s">
        <v>10</v>
      </c>
      <c r="N38" s="120">
        <f>N71</f>
        <v>401.37799999999999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7"/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7"/>
      <c r="JW38" s="7"/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7"/>
      <c r="KK38" s="7"/>
      <c r="KL38" s="7"/>
      <c r="KM38" s="7"/>
      <c r="KN38" s="7"/>
      <c r="KO38" s="7"/>
      <c r="KP38" s="7"/>
      <c r="KQ38" s="7"/>
      <c r="KR38" s="7"/>
      <c r="KS38" s="7"/>
      <c r="KT38" s="7"/>
      <c r="KU38" s="7"/>
      <c r="KV38" s="7"/>
      <c r="KW38" s="7"/>
      <c r="KX38" s="7"/>
      <c r="KY38" s="7"/>
      <c r="KZ38" s="7"/>
      <c r="LA38" s="7"/>
      <c r="LB38" s="7"/>
      <c r="LC38" s="7"/>
      <c r="LD38" s="7"/>
      <c r="LE38" s="7"/>
      <c r="LF38" s="7"/>
      <c r="LG38" s="7"/>
      <c r="LH38" s="7"/>
      <c r="LI38" s="7"/>
      <c r="LJ38" s="7"/>
      <c r="LK38" s="7"/>
      <c r="LL38" s="7"/>
      <c r="LM38" s="7"/>
      <c r="LN38" s="7"/>
      <c r="LO38" s="7"/>
      <c r="LP38" s="7"/>
      <c r="LQ38" s="7"/>
      <c r="LR38" s="7"/>
      <c r="LS38" s="7"/>
      <c r="LT38" s="7"/>
      <c r="LU38" s="7"/>
      <c r="LV38" s="7"/>
      <c r="LW38" s="7"/>
      <c r="LX38" s="7"/>
      <c r="LY38" s="7"/>
      <c r="LZ38" s="7"/>
      <c r="MA38" s="7"/>
      <c r="MB38" s="7"/>
      <c r="MC38" s="7"/>
      <c r="MD38" s="7"/>
      <c r="ME38" s="7"/>
      <c r="MF38" s="7"/>
      <c r="MG38" s="7"/>
      <c r="MH38" s="7"/>
      <c r="MI38" s="7"/>
      <c r="MJ38" s="7"/>
      <c r="MK38" s="7"/>
      <c r="ML38" s="7"/>
      <c r="MM38" s="7"/>
      <c r="MN38" s="7"/>
      <c r="MO38" s="7"/>
      <c r="MP38" s="7"/>
      <c r="MQ38" s="7"/>
      <c r="MR38" s="7"/>
      <c r="MS38" s="7"/>
      <c r="MT38" s="7"/>
      <c r="MU38" s="7"/>
      <c r="MV38" s="7"/>
      <c r="MW38" s="7"/>
      <c r="MX38" s="7"/>
      <c r="MY38" s="7"/>
      <c r="MZ38" s="7"/>
      <c r="NA38" s="7"/>
      <c r="NB38" s="7"/>
      <c r="NC38" s="7"/>
      <c r="ND38" s="7"/>
      <c r="NE38" s="7"/>
      <c r="NF38" s="7"/>
      <c r="NG38" s="7"/>
      <c r="NH38" s="7"/>
      <c r="NI38" s="7"/>
      <c r="NJ38" s="7"/>
      <c r="NK38" s="7"/>
      <c r="NL38" s="7"/>
      <c r="NM38" s="7"/>
      <c r="NN38" s="7"/>
      <c r="NO38" s="7"/>
      <c r="NP38" s="7"/>
      <c r="NQ38" s="7"/>
      <c r="NR38" s="7"/>
      <c r="NS38" s="7"/>
      <c r="NT38" s="7"/>
      <c r="NU38" s="7"/>
      <c r="NV38" s="7"/>
      <c r="NW38" s="7"/>
      <c r="NX38" s="7"/>
      <c r="NY38" s="7"/>
      <c r="NZ38" s="7"/>
      <c r="OA38" s="7"/>
      <c r="OB38" s="7"/>
      <c r="OC38" s="7"/>
      <c r="OD38" s="7"/>
      <c r="OE38" s="7"/>
      <c r="OF38" s="7"/>
      <c r="OG38" s="7"/>
      <c r="OH38" s="7"/>
      <c r="OI38" s="7"/>
      <c r="OJ38" s="7"/>
      <c r="OK38" s="7"/>
      <c r="OL38" s="7"/>
      <c r="OM38" s="7"/>
      <c r="ON38" s="7"/>
      <c r="OO38" s="7"/>
      <c r="OP38" s="7"/>
      <c r="OQ38" s="7"/>
      <c r="OR38" s="7"/>
      <c r="OS38" s="7"/>
      <c r="OT38" s="7"/>
      <c r="OU38" s="7"/>
      <c r="OV38" s="7"/>
      <c r="OW38" s="7"/>
      <c r="OX38" s="7"/>
      <c r="OY38" s="7"/>
      <c r="OZ38" s="7"/>
      <c r="PA38" s="7"/>
      <c r="PB38" s="7"/>
      <c r="PC38" s="7"/>
      <c r="PD38" s="7"/>
      <c r="PE38" s="7"/>
      <c r="PF38" s="7"/>
      <c r="PG38" s="7"/>
      <c r="PH38" s="7"/>
      <c r="PI38" s="7"/>
      <c r="PJ38" s="7"/>
      <c r="PK38" s="7"/>
      <c r="PL38" s="7"/>
      <c r="PM38" s="7"/>
      <c r="PN38" s="7"/>
      <c r="PO38" s="7"/>
      <c r="PP38" s="7"/>
      <c r="PQ38" s="7"/>
      <c r="PR38" s="7"/>
      <c r="PS38" s="7"/>
      <c r="PT38" s="7"/>
      <c r="PU38" s="7"/>
      <c r="PV38" s="7"/>
      <c r="PW38" s="7"/>
      <c r="PX38" s="7"/>
      <c r="PY38" s="7"/>
      <c r="PZ38" s="7"/>
      <c r="QA38" s="7"/>
      <c r="QB38" s="7"/>
      <c r="QC38" s="7"/>
      <c r="QD38" s="7"/>
      <c r="QE38" s="7"/>
      <c r="QF38" s="7"/>
      <c r="QG38" s="7"/>
      <c r="QH38" s="7"/>
      <c r="QI38" s="7"/>
      <c r="QJ38" s="7"/>
      <c r="QK38" s="7"/>
      <c r="QL38" s="7"/>
      <c r="QM38" s="7"/>
      <c r="QN38" s="7"/>
      <c r="QO38" s="7"/>
      <c r="QP38" s="7"/>
      <c r="QQ38" s="7"/>
      <c r="QR38" s="7"/>
      <c r="QS38" s="7"/>
      <c r="QT38" s="7"/>
      <c r="QU38" s="7"/>
      <c r="QV38" s="7"/>
      <c r="QW38" s="7"/>
      <c r="QX38" s="7"/>
      <c r="QY38" s="7"/>
      <c r="QZ38" s="7"/>
      <c r="RA38" s="7"/>
      <c r="RB38" s="7"/>
      <c r="RC38" s="7"/>
      <c r="RD38" s="7"/>
      <c r="RE38" s="7"/>
      <c r="RF38" s="7"/>
      <c r="RG38" s="7"/>
      <c r="RH38" s="7"/>
      <c r="RI38" s="7"/>
      <c r="RJ38" s="7"/>
      <c r="RK38" s="7"/>
      <c r="RL38" s="7"/>
      <c r="RM38" s="7"/>
      <c r="RN38" s="7"/>
      <c r="RO38" s="7"/>
      <c r="RP38" s="7"/>
      <c r="RQ38" s="7"/>
      <c r="RR38" s="7"/>
      <c r="RS38" s="7"/>
      <c r="RT38" s="7"/>
      <c r="RU38" s="7"/>
      <c r="RV38" s="7"/>
      <c r="RW38" s="7"/>
      <c r="RX38" s="7"/>
      <c r="RY38" s="7"/>
      <c r="RZ38" s="7"/>
      <c r="SA38" s="7"/>
      <c r="SB38" s="7"/>
      <c r="SC38" s="7"/>
      <c r="SD38" s="7"/>
      <c r="SE38" s="7"/>
      <c r="SF38" s="7"/>
      <c r="SG38" s="7"/>
      <c r="SH38" s="7"/>
      <c r="SI38" s="7"/>
      <c r="SJ38" s="7"/>
      <c r="SK38" s="7"/>
      <c r="SL38" s="7"/>
      <c r="SM38" s="7"/>
      <c r="SN38" s="7"/>
      <c r="SO38" s="7"/>
      <c r="SP38" s="7"/>
      <c r="SQ38" s="7"/>
      <c r="SR38" s="7"/>
      <c r="SS38" s="7"/>
      <c r="ST38" s="7"/>
      <c r="SU38" s="7"/>
      <c r="SV38" s="7"/>
      <c r="SW38" s="7"/>
      <c r="SX38" s="7"/>
      <c r="SY38" s="7"/>
      <c r="SZ38" s="7"/>
      <c r="TA38" s="7"/>
      <c r="TB38" s="7"/>
      <c r="TC38" s="7"/>
      <c r="TD38" s="7"/>
      <c r="TE38" s="7"/>
      <c r="TF38" s="7"/>
      <c r="TG38" s="7"/>
      <c r="TH38" s="7"/>
      <c r="TI38" s="7"/>
      <c r="TJ38" s="7"/>
      <c r="TK38" s="7"/>
      <c r="TL38" s="7"/>
      <c r="TM38" s="7"/>
      <c r="TN38" s="7"/>
      <c r="TO38" s="7"/>
      <c r="TP38" s="7"/>
      <c r="TQ38" s="7"/>
      <c r="TR38" s="7"/>
      <c r="TS38" s="7"/>
      <c r="TT38" s="7"/>
      <c r="TU38" s="7"/>
      <c r="TV38" s="7"/>
      <c r="TW38" s="7"/>
      <c r="TX38" s="7"/>
      <c r="TY38" s="7"/>
      <c r="TZ38" s="7"/>
      <c r="UA38" s="7"/>
      <c r="UB38" s="7"/>
      <c r="UC38" s="7"/>
      <c r="UD38" s="7"/>
      <c r="UE38" s="7"/>
      <c r="UF38" s="7"/>
      <c r="UG38" s="7"/>
      <c r="UH38" s="7"/>
      <c r="UI38" s="7"/>
      <c r="UJ38" s="7"/>
      <c r="UK38" s="7"/>
      <c r="UL38" s="7"/>
      <c r="UM38" s="7"/>
      <c r="UN38" s="7"/>
      <c r="UO38" s="7"/>
      <c r="UP38" s="7"/>
      <c r="UQ38" s="7"/>
      <c r="UR38" s="7"/>
      <c r="US38" s="7"/>
      <c r="UT38" s="7"/>
      <c r="UU38" s="7"/>
      <c r="UV38" s="7"/>
      <c r="UW38" s="7"/>
      <c r="UX38" s="7"/>
      <c r="UY38" s="7"/>
      <c r="UZ38" s="7"/>
      <c r="VA38" s="7"/>
      <c r="VB38" s="7"/>
      <c r="VC38" s="7"/>
      <c r="VD38" s="7"/>
      <c r="VE38" s="7"/>
      <c r="VF38" s="7"/>
      <c r="VG38" s="7"/>
      <c r="VH38" s="7"/>
      <c r="VI38" s="7"/>
      <c r="VJ38" s="7"/>
      <c r="VK38" s="7"/>
      <c r="VL38" s="7"/>
      <c r="VM38" s="7"/>
      <c r="VN38" s="7"/>
      <c r="VO38" s="7"/>
      <c r="VP38" s="7"/>
      <c r="VQ38" s="7"/>
      <c r="VR38" s="7"/>
      <c r="VS38" s="7"/>
      <c r="VT38" s="7"/>
      <c r="VU38" s="7"/>
      <c r="VV38" s="7"/>
      <c r="VW38" s="7"/>
      <c r="VX38" s="7"/>
      <c r="VY38" s="7"/>
      <c r="VZ38" s="7"/>
      <c r="WA38" s="7"/>
      <c r="WB38" s="7"/>
      <c r="WC38" s="7"/>
      <c r="WD38" s="7"/>
      <c r="WE38" s="7"/>
      <c r="WF38" s="7"/>
      <c r="WG38" s="7"/>
      <c r="WH38" s="7"/>
      <c r="WI38" s="7"/>
      <c r="WJ38" s="7"/>
      <c r="WK38" s="7"/>
      <c r="WL38" s="7"/>
      <c r="WM38" s="7"/>
      <c r="WN38" s="7"/>
      <c r="WO38" s="7"/>
      <c r="WP38" s="7"/>
      <c r="WQ38" s="7"/>
      <c r="WR38" s="7"/>
      <c r="WS38" s="7"/>
      <c r="WT38" s="7"/>
      <c r="WU38" s="7"/>
      <c r="WV38" s="7"/>
      <c r="WW38" s="7"/>
      <c r="WX38" s="7"/>
      <c r="WY38" s="7"/>
      <c r="WZ38" s="7"/>
      <c r="XA38" s="7"/>
      <c r="XB38" s="7"/>
      <c r="XC38" s="7"/>
      <c r="XD38" s="7"/>
      <c r="XE38" s="7"/>
      <c r="XF38" s="7"/>
      <c r="XG38" s="7"/>
      <c r="XH38" s="7"/>
      <c r="XI38" s="7"/>
      <c r="XJ38" s="7"/>
      <c r="XK38" s="7"/>
      <c r="XL38" s="7"/>
      <c r="XM38" s="7"/>
      <c r="XN38" s="7"/>
      <c r="XO38" s="7"/>
      <c r="XP38" s="7"/>
      <c r="XQ38" s="7"/>
      <c r="XR38" s="7"/>
      <c r="XS38" s="7"/>
      <c r="XT38" s="7"/>
      <c r="XU38" s="7"/>
      <c r="XV38" s="7"/>
      <c r="XW38" s="7"/>
      <c r="XX38" s="7"/>
      <c r="XY38" s="7"/>
      <c r="XZ38" s="7"/>
      <c r="YA38" s="7"/>
      <c r="YB38" s="7"/>
      <c r="YC38" s="7"/>
      <c r="YD38" s="7"/>
      <c r="YE38" s="7"/>
      <c r="YF38" s="7"/>
      <c r="YG38" s="7"/>
      <c r="YH38" s="7"/>
      <c r="YI38" s="7"/>
      <c r="YJ38" s="7"/>
      <c r="YK38" s="7"/>
      <c r="YL38" s="7"/>
      <c r="YM38" s="7"/>
      <c r="YN38" s="7"/>
      <c r="YO38" s="7"/>
      <c r="YP38" s="7"/>
      <c r="YQ38" s="7"/>
      <c r="YR38" s="7"/>
      <c r="YS38" s="7"/>
      <c r="YT38" s="7"/>
      <c r="YU38" s="7"/>
      <c r="YV38" s="7"/>
      <c r="YW38" s="7"/>
      <c r="YX38" s="7"/>
      <c r="YY38" s="7"/>
      <c r="YZ38" s="7"/>
      <c r="ZA38" s="7"/>
      <c r="ZB38" s="7"/>
      <c r="ZC38" s="7"/>
      <c r="ZD38" s="7"/>
      <c r="ZE38" s="7"/>
      <c r="ZF38" s="7"/>
      <c r="ZG38" s="7"/>
      <c r="ZH38" s="7"/>
      <c r="ZI38" s="7"/>
      <c r="ZJ38" s="7"/>
      <c r="ZK38" s="7"/>
      <c r="ZL38" s="7"/>
      <c r="ZM38" s="7"/>
      <c r="ZN38" s="7"/>
      <c r="ZO38" s="7"/>
      <c r="ZP38" s="7"/>
      <c r="ZQ38" s="7"/>
      <c r="ZR38" s="7"/>
      <c r="ZS38" s="7"/>
      <c r="ZT38" s="7"/>
      <c r="ZU38" s="7"/>
      <c r="ZV38" s="7"/>
      <c r="ZW38" s="7"/>
      <c r="ZX38" s="7"/>
      <c r="ZY38" s="7"/>
      <c r="ZZ38" s="7"/>
      <c r="AAA38" s="7"/>
      <c r="AAB38" s="7"/>
      <c r="AAC38" s="7"/>
      <c r="AAD38" s="7"/>
      <c r="AAE38" s="7"/>
      <c r="AAF38" s="7"/>
      <c r="AAG38" s="7"/>
      <c r="AAH38" s="7"/>
      <c r="AAI38" s="7"/>
      <c r="AAJ38" s="7"/>
      <c r="AAK38" s="7"/>
      <c r="AAL38" s="7"/>
      <c r="AAM38" s="7"/>
      <c r="AAN38" s="7"/>
      <c r="AAO38" s="7"/>
      <c r="AAP38" s="7"/>
      <c r="AAQ38" s="7"/>
      <c r="AAR38" s="7"/>
      <c r="AAS38" s="7"/>
      <c r="AAT38" s="7"/>
      <c r="AAU38" s="7"/>
      <c r="AAV38" s="7"/>
      <c r="AAW38" s="7"/>
      <c r="AAX38" s="7"/>
      <c r="AAY38" s="7"/>
      <c r="AAZ38" s="7"/>
      <c r="ABA38" s="7"/>
      <c r="ABB38" s="7"/>
      <c r="ABC38" s="7"/>
      <c r="ABD38" s="7"/>
      <c r="ABE38" s="7"/>
      <c r="ABF38" s="7"/>
      <c r="ABG38" s="7"/>
      <c r="ABH38" s="7"/>
      <c r="ABI38" s="7"/>
      <c r="ABJ38" s="7"/>
      <c r="ABK38" s="7"/>
      <c r="ABL38" s="7"/>
      <c r="ABM38" s="7"/>
      <c r="ABN38" s="7"/>
      <c r="ABO38" s="7"/>
      <c r="ABP38" s="7"/>
      <c r="ABQ38" s="7"/>
      <c r="ABR38" s="7"/>
      <c r="ABS38" s="7"/>
      <c r="ABT38" s="7"/>
      <c r="ABU38" s="7"/>
      <c r="ABV38" s="7"/>
      <c r="ABW38" s="7"/>
      <c r="ABX38" s="7"/>
      <c r="ABY38" s="7"/>
      <c r="ABZ38" s="7"/>
      <c r="ACA38" s="7"/>
      <c r="ACB38" s="7"/>
      <c r="ACC38" s="7"/>
      <c r="ACD38" s="7"/>
      <c r="ACE38" s="7"/>
      <c r="ACF38" s="7"/>
      <c r="ACG38" s="7"/>
      <c r="ACH38" s="7"/>
      <c r="ACI38" s="7"/>
      <c r="ACJ38" s="7"/>
      <c r="ACK38" s="7"/>
      <c r="ACL38" s="7"/>
      <c r="ACM38" s="7"/>
      <c r="ACN38" s="7"/>
      <c r="ACO38" s="7"/>
      <c r="ACP38" s="7"/>
      <c r="ACQ38" s="7"/>
      <c r="ACR38" s="7"/>
      <c r="ACS38" s="7"/>
      <c r="ACT38" s="7"/>
      <c r="ACU38" s="7"/>
      <c r="ACV38" s="7"/>
      <c r="ACW38" s="7"/>
      <c r="ACX38" s="7"/>
      <c r="ACY38" s="7"/>
      <c r="ACZ38" s="7"/>
      <c r="ADA38" s="7"/>
      <c r="ADB38" s="7"/>
      <c r="ADC38" s="7"/>
      <c r="ADD38" s="7"/>
      <c r="ADE38" s="7"/>
      <c r="ADF38" s="7"/>
      <c r="ADG38" s="7"/>
      <c r="ADH38" s="7"/>
      <c r="ADI38" s="7"/>
      <c r="ADJ38" s="7"/>
      <c r="ADK38" s="7"/>
      <c r="ADL38" s="7"/>
      <c r="ADM38" s="7"/>
      <c r="ADN38" s="7"/>
      <c r="ADO38" s="7"/>
      <c r="ADP38" s="7"/>
      <c r="ADQ38" s="7"/>
      <c r="ADR38" s="7"/>
      <c r="ADS38" s="7"/>
      <c r="ADT38" s="7"/>
      <c r="ADU38" s="7"/>
      <c r="ADV38" s="7"/>
      <c r="ADW38" s="7"/>
      <c r="ADX38" s="7"/>
      <c r="ADY38" s="7"/>
      <c r="ADZ38" s="7"/>
      <c r="AEA38" s="7"/>
      <c r="AEB38" s="7"/>
      <c r="AEC38" s="7"/>
      <c r="AED38" s="7"/>
      <c r="AEE38" s="7"/>
      <c r="AEF38" s="7"/>
      <c r="AEG38" s="7"/>
      <c r="AEH38" s="7"/>
      <c r="AEI38" s="7"/>
      <c r="AEJ38" s="7"/>
      <c r="AEK38" s="7"/>
      <c r="AEL38" s="7"/>
      <c r="AEM38" s="7"/>
      <c r="AEN38" s="7"/>
      <c r="AEO38" s="7"/>
      <c r="AEP38" s="7"/>
      <c r="AEQ38" s="7"/>
      <c r="AER38" s="7"/>
      <c r="AES38" s="7"/>
      <c r="AET38" s="7"/>
      <c r="AEU38" s="7"/>
      <c r="AEV38" s="7"/>
      <c r="AEW38" s="7"/>
      <c r="AEX38" s="7"/>
      <c r="AEY38" s="7"/>
      <c r="AEZ38" s="7"/>
      <c r="AFA38" s="7"/>
      <c r="AFB38" s="7"/>
      <c r="AFC38" s="7"/>
      <c r="AFD38" s="7"/>
      <c r="AFE38" s="7"/>
      <c r="AFF38" s="7"/>
      <c r="AFG38" s="7"/>
      <c r="AFH38" s="7"/>
      <c r="AFI38" s="7"/>
      <c r="AFJ38" s="7"/>
      <c r="AFK38" s="7"/>
      <c r="AFL38" s="7"/>
      <c r="AFM38" s="7"/>
      <c r="AFN38" s="7"/>
      <c r="AFO38" s="7"/>
      <c r="AFP38" s="7"/>
      <c r="AFQ38" s="7"/>
      <c r="AFR38" s="7"/>
      <c r="AFS38" s="7"/>
      <c r="AFT38" s="7"/>
      <c r="AFU38" s="7"/>
      <c r="AFV38" s="7"/>
      <c r="AFW38" s="7"/>
      <c r="AFX38" s="7"/>
      <c r="AFY38" s="7"/>
      <c r="AFZ38" s="7"/>
      <c r="AGA38" s="7"/>
      <c r="AGB38" s="7"/>
      <c r="AGC38" s="7"/>
      <c r="AGD38" s="7"/>
      <c r="AGE38" s="7"/>
      <c r="AGF38" s="7"/>
      <c r="AGG38" s="7"/>
      <c r="AGH38" s="7"/>
      <c r="AGI38" s="7"/>
      <c r="AGJ38" s="7"/>
      <c r="AGK38" s="7"/>
      <c r="AGL38" s="7"/>
      <c r="AGM38" s="7"/>
      <c r="AGN38" s="7"/>
      <c r="AGO38" s="7"/>
      <c r="AGP38" s="7"/>
      <c r="AGQ38" s="7"/>
      <c r="AGR38" s="7"/>
      <c r="AGS38" s="7"/>
      <c r="AGT38" s="7"/>
      <c r="AGU38" s="7"/>
      <c r="AGV38" s="7"/>
      <c r="AGW38" s="7"/>
      <c r="AGX38" s="7"/>
      <c r="AGY38" s="7"/>
      <c r="AGZ38" s="7"/>
      <c r="AHA38" s="7"/>
      <c r="AHB38" s="7"/>
      <c r="AHC38" s="7"/>
      <c r="AHD38" s="7"/>
      <c r="AHE38" s="7"/>
      <c r="AHF38" s="7"/>
      <c r="AHG38" s="7"/>
      <c r="AHH38" s="7"/>
      <c r="AHI38" s="7"/>
      <c r="AHJ38" s="7"/>
      <c r="AHK38" s="7"/>
      <c r="AHL38" s="7"/>
      <c r="AHM38" s="7"/>
      <c r="AHN38" s="7"/>
      <c r="AHO38" s="7"/>
      <c r="AHP38" s="7"/>
      <c r="AHQ38" s="7"/>
      <c r="AHR38" s="7"/>
      <c r="AHS38" s="7"/>
      <c r="AHT38" s="7"/>
      <c r="AHU38" s="7"/>
      <c r="AHV38" s="7"/>
      <c r="AHW38" s="7"/>
      <c r="AHX38" s="7"/>
      <c r="AHY38" s="7"/>
      <c r="AHZ38" s="7"/>
      <c r="AIA38" s="7"/>
      <c r="AIB38" s="7"/>
      <c r="AIC38" s="7"/>
      <c r="AID38" s="7"/>
      <c r="AIE38" s="7"/>
      <c r="AIF38" s="7"/>
      <c r="AIG38" s="7"/>
      <c r="AIH38" s="7"/>
      <c r="AII38" s="7"/>
      <c r="AIJ38" s="7"/>
      <c r="AIK38" s="7"/>
      <c r="AIL38" s="7"/>
      <c r="AIM38" s="7"/>
      <c r="AIN38" s="7"/>
      <c r="AIO38" s="7"/>
      <c r="AIP38" s="7"/>
      <c r="AIQ38" s="7"/>
      <c r="AIR38" s="7"/>
      <c r="AIS38" s="7"/>
      <c r="AIT38" s="7"/>
      <c r="AIU38" s="7"/>
      <c r="AIV38" s="7"/>
      <c r="AIW38" s="7"/>
      <c r="AIX38" s="7"/>
      <c r="AIY38" s="7"/>
      <c r="AIZ38" s="7"/>
      <c r="AJA38" s="7"/>
      <c r="AJB38" s="7"/>
      <c r="AJC38" s="7"/>
      <c r="AJD38" s="7"/>
      <c r="AJE38" s="7"/>
      <c r="AJF38" s="7"/>
      <c r="AJG38" s="7"/>
      <c r="AJH38" s="7"/>
      <c r="AJI38" s="7"/>
      <c r="AJJ38" s="7"/>
      <c r="AJK38" s="7"/>
      <c r="AJL38" s="7"/>
      <c r="AJM38" s="7"/>
      <c r="AJN38" s="7"/>
      <c r="AJO38" s="7"/>
      <c r="AJP38" s="7"/>
      <c r="AJQ38" s="7"/>
      <c r="AJR38" s="7"/>
      <c r="AJS38" s="7"/>
      <c r="AJT38" s="7"/>
      <c r="AJU38" s="7"/>
      <c r="AJV38" s="7"/>
      <c r="AJW38" s="7"/>
      <c r="AJX38" s="7"/>
      <c r="AJY38" s="7"/>
      <c r="AJZ38" s="7"/>
      <c r="AKA38" s="7"/>
      <c r="AKB38" s="7"/>
      <c r="AKC38" s="7"/>
      <c r="AKD38" s="7"/>
      <c r="AKE38" s="7"/>
      <c r="AKF38" s="7"/>
      <c r="AKG38" s="7"/>
      <c r="AKH38" s="7"/>
      <c r="AKI38" s="7"/>
      <c r="AKJ38" s="7"/>
      <c r="AKK38" s="7"/>
      <c r="AKL38" s="7"/>
      <c r="AKM38" s="7"/>
      <c r="AKN38" s="7"/>
      <c r="AKO38" s="7"/>
      <c r="AKP38" s="7"/>
      <c r="AKQ38" s="7"/>
      <c r="AKR38" s="7"/>
      <c r="AKS38" s="7"/>
      <c r="AKT38" s="7"/>
      <c r="AKU38" s="7"/>
      <c r="AKV38" s="7"/>
      <c r="AKW38" s="7"/>
      <c r="AKX38" s="7"/>
      <c r="AKY38" s="7"/>
      <c r="AKZ38" s="7"/>
      <c r="ALA38" s="7"/>
      <c r="ALB38" s="7"/>
      <c r="ALC38" s="7"/>
      <c r="ALD38" s="7"/>
      <c r="ALE38" s="7"/>
      <c r="ALF38" s="7"/>
      <c r="ALG38" s="7"/>
      <c r="ALH38" s="7"/>
      <c r="ALI38" s="7"/>
      <c r="ALJ38" s="7"/>
      <c r="ALK38" s="7"/>
      <c r="ALL38" s="7"/>
      <c r="ALM38" s="7"/>
      <c r="ALN38" s="7"/>
      <c r="ALO38" s="7"/>
      <c r="ALP38" s="7"/>
      <c r="ALQ38" s="7"/>
      <c r="ALR38" s="7"/>
      <c r="ALS38" s="7"/>
      <c r="ALT38" s="7"/>
      <c r="ALU38" s="7"/>
      <c r="ALV38" s="7"/>
      <c r="ALW38" s="7"/>
      <c r="ALX38" s="7"/>
      <c r="ALY38" s="7"/>
      <c r="ALZ38" s="7"/>
      <c r="AMA38" s="7"/>
      <c r="AMB38" s="7"/>
      <c r="AMC38" s="7"/>
    </row>
    <row r="39" spans="1:1017" ht="15.95" customHeight="1" x14ac:dyDescent="0.25">
      <c r="A39" s="112"/>
      <c r="B39" s="205"/>
      <c r="C39" s="206"/>
      <c r="D39" s="206"/>
      <c r="E39" s="206"/>
      <c r="F39" s="206"/>
      <c r="G39" s="206"/>
      <c r="H39" s="206"/>
      <c r="I39" s="206"/>
      <c r="J39" s="206"/>
      <c r="K39" s="206"/>
      <c r="L39" s="207"/>
      <c r="M39" s="208"/>
      <c r="N39" s="209"/>
    </row>
    <row r="40" spans="1:1017" ht="39" customHeight="1" x14ac:dyDescent="0.25">
      <c r="A40" s="108"/>
      <c r="B40" s="168" t="s">
        <v>68</v>
      </c>
      <c r="C40" s="168" t="s">
        <v>145</v>
      </c>
      <c r="D40" s="329" t="s">
        <v>55</v>
      </c>
      <c r="E40" s="329"/>
      <c r="F40" s="329"/>
      <c r="G40" s="329" t="s">
        <v>56</v>
      </c>
      <c r="H40" s="329"/>
      <c r="I40" s="329"/>
      <c r="J40" s="195" t="s">
        <v>120</v>
      </c>
      <c r="K40" s="195" t="s">
        <v>121</v>
      </c>
      <c r="L40" s="195" t="s">
        <v>165</v>
      </c>
      <c r="M40" s="195" t="s">
        <v>58</v>
      </c>
      <c r="N40" s="195" t="s">
        <v>166</v>
      </c>
    </row>
    <row r="41" spans="1:1017" ht="15.75" x14ac:dyDescent="0.25">
      <c r="A41" s="80"/>
      <c r="B41" s="57" t="s">
        <v>218</v>
      </c>
      <c r="C41" s="57" t="s">
        <v>92</v>
      </c>
      <c r="D41" s="57"/>
      <c r="E41" s="210" t="s">
        <v>32</v>
      </c>
      <c r="F41" s="81"/>
      <c r="G41" s="57"/>
      <c r="H41" s="210" t="s">
        <v>32</v>
      </c>
      <c r="I41" s="81"/>
      <c r="J41" s="211"/>
      <c r="K41" s="211"/>
      <c r="L41" s="211">
        <v>564.24</v>
      </c>
      <c r="M41" s="211">
        <v>0.04</v>
      </c>
      <c r="N41" s="211">
        <f>L41*M41</f>
        <v>22.569600000000001</v>
      </c>
    </row>
    <row r="42" spans="1:1017" ht="15.75" x14ac:dyDescent="0.25">
      <c r="A42" s="282"/>
      <c r="B42" s="57" t="s">
        <v>218</v>
      </c>
      <c r="C42" s="57" t="s">
        <v>92</v>
      </c>
      <c r="D42" s="57"/>
      <c r="E42" s="210" t="s">
        <v>32</v>
      </c>
      <c r="F42" s="81"/>
      <c r="G42" s="57"/>
      <c r="H42" s="210" t="s">
        <v>32</v>
      </c>
      <c r="I42" s="81"/>
      <c r="J42" s="211"/>
      <c r="K42" s="211"/>
      <c r="L42" s="211">
        <v>26.98</v>
      </c>
      <c r="M42" s="211">
        <v>0.04</v>
      </c>
      <c r="N42" s="211">
        <f>L42*M42</f>
        <v>1.0791999999999999</v>
      </c>
    </row>
    <row r="43" spans="1:1017" ht="15.75" customHeight="1" x14ac:dyDescent="0.25">
      <c r="A43" s="104"/>
      <c r="B43" s="57" t="s">
        <v>193</v>
      </c>
      <c r="C43" s="57" t="s">
        <v>92</v>
      </c>
      <c r="D43" s="57"/>
      <c r="E43" s="210" t="s">
        <v>32</v>
      </c>
      <c r="F43" s="81"/>
      <c r="G43" s="57"/>
      <c r="H43" s="210" t="s">
        <v>32</v>
      </c>
      <c r="I43" s="81"/>
      <c r="J43" s="211"/>
      <c r="K43" s="211"/>
      <c r="L43" s="211">
        <v>3988.12</v>
      </c>
      <c r="M43" s="211">
        <v>0.04</v>
      </c>
      <c r="N43" s="211">
        <f>L43*M43</f>
        <v>159.5248</v>
      </c>
    </row>
    <row r="44" spans="1:1017" ht="15.95" customHeight="1" x14ac:dyDescent="0.25">
      <c r="A44" s="104"/>
      <c r="B44" s="57" t="s">
        <v>193</v>
      </c>
      <c r="C44" s="57" t="s">
        <v>92</v>
      </c>
      <c r="D44" s="57"/>
      <c r="E44" s="210" t="s">
        <v>32</v>
      </c>
      <c r="F44" s="81"/>
      <c r="G44" s="57"/>
      <c r="H44" s="210" t="s">
        <v>32</v>
      </c>
      <c r="I44" s="81"/>
      <c r="J44" s="211"/>
      <c r="K44" s="211"/>
      <c r="L44" s="211">
        <v>1736.62</v>
      </c>
      <c r="M44" s="211">
        <v>0.04</v>
      </c>
      <c r="N44" s="211">
        <f>L44*M44</f>
        <v>69.464799999999997</v>
      </c>
    </row>
    <row r="45" spans="1:1017" ht="15.95" customHeight="1" x14ac:dyDescent="0.25">
      <c r="A45" s="104"/>
      <c r="B45" s="57" t="s">
        <v>197</v>
      </c>
      <c r="C45" s="57" t="s">
        <v>111</v>
      </c>
      <c r="D45" s="57"/>
      <c r="E45" s="210" t="s">
        <v>32</v>
      </c>
      <c r="F45" s="81"/>
      <c r="G45" s="57"/>
      <c r="H45" s="210" t="s">
        <v>32</v>
      </c>
      <c r="I45" s="81"/>
      <c r="J45" s="211"/>
      <c r="K45" s="211"/>
      <c r="L45" s="211">
        <v>36.06</v>
      </c>
      <c r="M45" s="211">
        <v>0.04</v>
      </c>
      <c r="N45" s="211">
        <f t="shared" ref="N45:N70" si="0">L45*M45</f>
        <v>1.4424000000000001</v>
      </c>
    </row>
    <row r="46" spans="1:1017" ht="15.95" customHeight="1" x14ac:dyDescent="0.25">
      <c r="A46" s="104"/>
      <c r="B46" s="57" t="s">
        <v>197</v>
      </c>
      <c r="C46" s="57" t="s">
        <v>112</v>
      </c>
      <c r="D46" s="57"/>
      <c r="E46" s="210" t="s">
        <v>32</v>
      </c>
      <c r="F46" s="81"/>
      <c r="G46" s="57"/>
      <c r="H46" s="210" t="s">
        <v>32</v>
      </c>
      <c r="I46" s="81"/>
      <c r="J46" s="211"/>
      <c r="K46" s="211"/>
      <c r="L46" s="211">
        <v>34.24</v>
      </c>
      <c r="M46" s="211">
        <v>0.04</v>
      </c>
      <c r="N46" s="211">
        <f t="shared" si="0"/>
        <v>1.3696000000000002</v>
      </c>
    </row>
    <row r="47" spans="1:1017" ht="15.95" customHeight="1" x14ac:dyDescent="0.25">
      <c r="A47" s="108"/>
      <c r="B47" s="57" t="s">
        <v>198</v>
      </c>
      <c r="C47" s="57" t="s">
        <v>111</v>
      </c>
      <c r="D47" s="57"/>
      <c r="E47" s="210" t="s">
        <v>32</v>
      </c>
      <c r="F47" s="81"/>
      <c r="G47" s="57"/>
      <c r="H47" s="210" t="s">
        <v>32</v>
      </c>
      <c r="I47" s="81"/>
      <c r="J47" s="211"/>
      <c r="K47" s="211"/>
      <c r="L47" s="211">
        <v>38.770000000000003</v>
      </c>
      <c r="M47" s="211">
        <v>0.04</v>
      </c>
      <c r="N47" s="211">
        <f t="shared" si="0"/>
        <v>1.5508000000000002</v>
      </c>
    </row>
    <row r="48" spans="1:1017" ht="15.95" customHeight="1" x14ac:dyDescent="0.25">
      <c r="A48" s="108"/>
      <c r="B48" s="57" t="s">
        <v>198</v>
      </c>
      <c r="C48" s="57" t="s">
        <v>199</v>
      </c>
      <c r="D48" s="57"/>
      <c r="E48" s="210" t="s">
        <v>32</v>
      </c>
      <c r="F48" s="81"/>
      <c r="G48" s="57"/>
      <c r="H48" s="210" t="s">
        <v>32</v>
      </c>
      <c r="I48" s="81"/>
      <c r="J48" s="211"/>
      <c r="K48" s="211"/>
      <c r="L48" s="211">
        <v>36.72</v>
      </c>
      <c r="M48" s="211">
        <v>0.04</v>
      </c>
      <c r="N48" s="211">
        <f t="shared" si="0"/>
        <v>1.4687999999999999</v>
      </c>
    </row>
    <row r="49" spans="1:14" ht="15.95" customHeight="1" x14ac:dyDescent="0.25">
      <c r="A49" s="108"/>
      <c r="B49" s="57" t="s">
        <v>200</v>
      </c>
      <c r="C49" s="57" t="s">
        <v>111</v>
      </c>
      <c r="D49" s="57"/>
      <c r="E49" s="210" t="s">
        <v>32</v>
      </c>
      <c r="F49" s="81"/>
      <c r="G49" s="57"/>
      <c r="H49" s="210" t="s">
        <v>32</v>
      </c>
      <c r="I49" s="81"/>
      <c r="J49" s="211"/>
      <c r="K49" s="211"/>
      <c r="L49" s="211">
        <v>44.74</v>
      </c>
      <c r="M49" s="211">
        <v>0.04</v>
      </c>
      <c r="N49" s="211">
        <f t="shared" si="0"/>
        <v>1.7896000000000001</v>
      </c>
    </row>
    <row r="50" spans="1:14" ht="15.95" customHeight="1" x14ac:dyDescent="0.25">
      <c r="A50" s="108"/>
      <c r="B50" s="57" t="s">
        <v>200</v>
      </c>
      <c r="C50" s="57" t="s">
        <v>199</v>
      </c>
      <c r="D50" s="57"/>
      <c r="E50" s="210" t="s">
        <v>32</v>
      </c>
      <c r="F50" s="81"/>
      <c r="G50" s="57"/>
      <c r="H50" s="210" t="s">
        <v>32</v>
      </c>
      <c r="I50" s="81"/>
      <c r="J50" s="211"/>
      <c r="K50" s="211"/>
      <c r="L50" s="211">
        <v>116.82</v>
      </c>
      <c r="M50" s="211">
        <v>0.04</v>
      </c>
      <c r="N50" s="211">
        <f t="shared" si="0"/>
        <v>4.6727999999999996</v>
      </c>
    </row>
    <row r="51" spans="1:14" ht="15.95" customHeight="1" x14ac:dyDescent="0.25">
      <c r="A51" s="108"/>
      <c r="B51" s="57" t="s">
        <v>201</v>
      </c>
      <c r="C51" s="57" t="s">
        <v>159</v>
      </c>
      <c r="D51" s="57"/>
      <c r="E51" s="210" t="s">
        <v>32</v>
      </c>
      <c r="F51" s="81"/>
      <c r="G51" s="57"/>
      <c r="H51" s="210" t="s">
        <v>32</v>
      </c>
      <c r="I51" s="81"/>
      <c r="J51" s="211"/>
      <c r="K51" s="211"/>
      <c r="L51" s="211">
        <v>32.53</v>
      </c>
      <c r="M51" s="211">
        <v>0.04</v>
      </c>
      <c r="N51" s="211">
        <f t="shared" si="0"/>
        <v>1.3012000000000001</v>
      </c>
    </row>
    <row r="52" spans="1:14" ht="15.95" customHeight="1" x14ac:dyDescent="0.25">
      <c r="A52" s="108"/>
      <c r="B52" s="57" t="s">
        <v>202</v>
      </c>
      <c r="C52" s="57" t="s">
        <v>159</v>
      </c>
      <c r="D52" s="57"/>
      <c r="E52" s="210" t="s">
        <v>32</v>
      </c>
      <c r="F52" s="81"/>
      <c r="G52" s="57"/>
      <c r="H52" s="210" t="s">
        <v>32</v>
      </c>
      <c r="I52" s="81"/>
      <c r="J52" s="211"/>
      <c r="K52" s="211"/>
      <c r="L52" s="211">
        <v>22.68</v>
      </c>
      <c r="M52" s="211">
        <v>0.04</v>
      </c>
      <c r="N52" s="211">
        <f t="shared" si="0"/>
        <v>0.90720000000000001</v>
      </c>
    </row>
    <row r="53" spans="1:14" ht="15.95" customHeight="1" x14ac:dyDescent="0.25">
      <c r="A53" s="108"/>
      <c r="B53" s="57" t="s">
        <v>203</v>
      </c>
      <c r="C53" s="57" t="s">
        <v>159</v>
      </c>
      <c r="D53" s="57"/>
      <c r="E53" s="210" t="s">
        <v>32</v>
      </c>
      <c r="F53" s="81"/>
      <c r="G53" s="57"/>
      <c r="H53" s="210" t="s">
        <v>32</v>
      </c>
      <c r="I53" s="81"/>
      <c r="J53" s="211"/>
      <c r="K53" s="211"/>
      <c r="L53" s="211">
        <v>37.79</v>
      </c>
      <c r="M53" s="211">
        <v>0.04</v>
      </c>
      <c r="N53" s="211">
        <f t="shared" si="0"/>
        <v>1.5116000000000001</v>
      </c>
    </row>
    <row r="54" spans="1:14" ht="15.95" customHeight="1" x14ac:dyDescent="0.25">
      <c r="A54" s="108"/>
      <c r="B54" s="57" t="s">
        <v>204</v>
      </c>
      <c r="C54" s="57" t="s">
        <v>159</v>
      </c>
      <c r="D54" s="57"/>
      <c r="E54" s="210" t="s">
        <v>32</v>
      </c>
      <c r="F54" s="81"/>
      <c r="G54" s="57"/>
      <c r="H54" s="210" t="s">
        <v>32</v>
      </c>
      <c r="I54" s="81"/>
      <c r="J54" s="211"/>
      <c r="K54" s="211"/>
      <c r="L54" s="211">
        <v>43.49</v>
      </c>
      <c r="M54" s="211">
        <v>0.04</v>
      </c>
      <c r="N54" s="211">
        <f t="shared" si="0"/>
        <v>1.7396</v>
      </c>
    </row>
    <row r="55" spans="1:14" ht="15.95" customHeight="1" x14ac:dyDescent="0.25">
      <c r="A55" s="108"/>
      <c r="B55" s="57" t="s">
        <v>205</v>
      </c>
      <c r="C55" s="57" t="s">
        <v>159</v>
      </c>
      <c r="D55" s="57"/>
      <c r="E55" s="210" t="s">
        <v>32</v>
      </c>
      <c r="F55" s="81"/>
      <c r="G55" s="57"/>
      <c r="H55" s="210" t="s">
        <v>32</v>
      </c>
      <c r="I55" s="81"/>
      <c r="J55" s="211"/>
      <c r="K55" s="211"/>
      <c r="L55" s="211">
        <v>36.5</v>
      </c>
      <c r="M55" s="211">
        <v>0.04</v>
      </c>
      <c r="N55" s="211">
        <f t="shared" si="0"/>
        <v>1.46</v>
      </c>
    </row>
    <row r="56" spans="1:14" ht="15.95" customHeight="1" x14ac:dyDescent="0.25">
      <c r="A56" s="108"/>
      <c r="B56" s="57" t="s">
        <v>219</v>
      </c>
      <c r="C56" s="57" t="s">
        <v>159</v>
      </c>
      <c r="D56" s="57"/>
      <c r="E56" s="210" t="s">
        <v>32</v>
      </c>
      <c r="F56" s="81"/>
      <c r="G56" s="57"/>
      <c r="H56" s="210" t="s">
        <v>32</v>
      </c>
      <c r="I56" s="81"/>
      <c r="J56" s="211"/>
      <c r="K56" s="211"/>
      <c r="L56" s="211">
        <v>39.4</v>
      </c>
      <c r="M56" s="211">
        <v>0.04</v>
      </c>
      <c r="N56" s="211">
        <f t="shared" si="0"/>
        <v>1.5760000000000001</v>
      </c>
    </row>
    <row r="57" spans="1:14" ht="15.95" customHeight="1" x14ac:dyDescent="0.25">
      <c r="A57" s="108"/>
      <c r="B57" s="57" t="s">
        <v>220</v>
      </c>
      <c r="C57" s="57" t="s">
        <v>159</v>
      </c>
      <c r="D57" s="57"/>
      <c r="E57" s="210" t="s">
        <v>32</v>
      </c>
      <c r="F57" s="81"/>
      <c r="G57" s="57"/>
      <c r="H57" s="210" t="s">
        <v>32</v>
      </c>
      <c r="I57" s="81"/>
      <c r="J57" s="211"/>
      <c r="K57" s="211"/>
      <c r="L57" s="211">
        <v>51.25</v>
      </c>
      <c r="M57" s="211">
        <v>0.04</v>
      </c>
      <c r="N57" s="211">
        <f t="shared" si="0"/>
        <v>2.0499999999999998</v>
      </c>
    </row>
    <row r="58" spans="1:14" ht="15.95" customHeight="1" x14ac:dyDescent="0.25">
      <c r="A58" s="108"/>
      <c r="B58" s="57" t="s">
        <v>221</v>
      </c>
      <c r="C58" s="57" t="s">
        <v>159</v>
      </c>
      <c r="D58" s="57"/>
      <c r="E58" s="210" t="s">
        <v>32</v>
      </c>
      <c r="F58" s="81"/>
      <c r="G58" s="57"/>
      <c r="H58" s="210" t="s">
        <v>32</v>
      </c>
      <c r="I58" s="81"/>
      <c r="J58" s="211"/>
      <c r="K58" s="211"/>
      <c r="L58" s="211">
        <v>38.93</v>
      </c>
      <c r="M58" s="211">
        <v>0.04</v>
      </c>
      <c r="N58" s="211">
        <f t="shared" si="0"/>
        <v>1.5571999999999999</v>
      </c>
    </row>
    <row r="59" spans="1:14" ht="15.95" customHeight="1" x14ac:dyDescent="0.25">
      <c r="A59" s="108"/>
      <c r="B59" s="57" t="s">
        <v>222</v>
      </c>
      <c r="C59" s="57" t="s">
        <v>159</v>
      </c>
      <c r="D59" s="57"/>
      <c r="E59" s="210" t="s">
        <v>32</v>
      </c>
      <c r="F59" s="81"/>
      <c r="G59" s="57"/>
      <c r="H59" s="210" t="s">
        <v>32</v>
      </c>
      <c r="I59" s="81"/>
      <c r="J59" s="211"/>
      <c r="K59" s="270"/>
      <c r="L59" s="211">
        <v>38.35</v>
      </c>
      <c r="M59" s="211">
        <v>0.04</v>
      </c>
      <c r="N59" s="211">
        <f t="shared" si="0"/>
        <v>1.534</v>
      </c>
    </row>
    <row r="60" spans="1:14" ht="15.95" customHeight="1" x14ac:dyDescent="0.25">
      <c r="A60" s="108"/>
      <c r="B60" s="57" t="s">
        <v>223</v>
      </c>
      <c r="C60" s="57" t="s">
        <v>159</v>
      </c>
      <c r="D60" s="57"/>
      <c r="E60" s="210" t="s">
        <v>32</v>
      </c>
      <c r="F60" s="81"/>
      <c r="G60" s="57"/>
      <c r="H60" s="210" t="s">
        <v>32</v>
      </c>
      <c r="I60" s="81"/>
      <c r="J60" s="211"/>
      <c r="K60" s="211"/>
      <c r="L60" s="211">
        <v>38.56</v>
      </c>
      <c r="M60" s="211">
        <v>0.04</v>
      </c>
      <c r="N60" s="211">
        <f t="shared" si="0"/>
        <v>1.5424000000000002</v>
      </c>
    </row>
    <row r="61" spans="1:14" ht="15.95" customHeight="1" x14ac:dyDescent="0.25">
      <c r="A61" s="108"/>
      <c r="B61" s="57" t="s">
        <v>224</v>
      </c>
      <c r="C61" s="57" t="s">
        <v>159</v>
      </c>
      <c r="D61" s="57"/>
      <c r="E61" s="210" t="s">
        <v>32</v>
      </c>
      <c r="F61" s="81"/>
      <c r="G61" s="57"/>
      <c r="H61" s="210" t="s">
        <v>32</v>
      </c>
      <c r="I61" s="81"/>
      <c r="J61" s="211"/>
      <c r="K61" s="211"/>
      <c r="L61" s="211">
        <v>77.849999999999994</v>
      </c>
      <c r="M61" s="211">
        <v>0.04</v>
      </c>
      <c r="N61" s="211">
        <f t="shared" si="0"/>
        <v>3.1139999999999999</v>
      </c>
    </row>
    <row r="62" spans="1:14" ht="15.95" customHeight="1" x14ac:dyDescent="0.25">
      <c r="A62" s="108"/>
      <c r="B62" s="57" t="s">
        <v>193</v>
      </c>
      <c r="C62" s="57" t="s">
        <v>184</v>
      </c>
      <c r="D62" s="57">
        <v>68</v>
      </c>
      <c r="E62" s="210" t="s">
        <v>32</v>
      </c>
      <c r="F62" s="81">
        <v>3</v>
      </c>
      <c r="G62" s="57">
        <v>69</v>
      </c>
      <c r="H62" s="210" t="s">
        <v>32</v>
      </c>
      <c r="I62" s="81">
        <v>10</v>
      </c>
      <c r="J62" s="211">
        <f t="shared" ref="J62:J70" si="1">(G62*20+I62)-(D62*20+F62)</f>
        <v>27</v>
      </c>
      <c r="K62" s="211">
        <v>3.8</v>
      </c>
      <c r="L62" s="211">
        <f t="shared" ref="L62:L68" si="2">J62*K62</f>
        <v>102.6</v>
      </c>
      <c r="M62" s="211">
        <v>0.04</v>
      </c>
      <c r="N62" s="211">
        <f t="shared" si="0"/>
        <v>4.1040000000000001</v>
      </c>
    </row>
    <row r="63" spans="1:14" ht="15.95" customHeight="1" x14ac:dyDescent="0.25">
      <c r="A63" s="108"/>
      <c r="B63" s="57" t="s">
        <v>193</v>
      </c>
      <c r="C63" s="57" t="s">
        <v>184</v>
      </c>
      <c r="D63" s="57">
        <v>69</v>
      </c>
      <c r="E63" s="210" t="s">
        <v>32</v>
      </c>
      <c r="F63" s="81">
        <v>13</v>
      </c>
      <c r="G63" s="57">
        <v>84</v>
      </c>
      <c r="H63" s="210" t="s">
        <v>32</v>
      </c>
      <c r="I63" s="81">
        <v>9</v>
      </c>
      <c r="J63" s="211">
        <f t="shared" si="1"/>
        <v>296</v>
      </c>
      <c r="K63" s="211">
        <v>3.8</v>
      </c>
      <c r="L63" s="211">
        <f t="shared" si="2"/>
        <v>1124.8</v>
      </c>
      <c r="M63" s="211">
        <v>0.04</v>
      </c>
      <c r="N63" s="211">
        <f t="shared" si="0"/>
        <v>44.991999999999997</v>
      </c>
    </row>
    <row r="64" spans="1:14" ht="15.95" customHeight="1" x14ac:dyDescent="0.25">
      <c r="A64" s="108"/>
      <c r="B64" s="57" t="s">
        <v>193</v>
      </c>
      <c r="C64" s="57" t="s">
        <v>184</v>
      </c>
      <c r="D64" s="57">
        <v>84</v>
      </c>
      <c r="E64" s="210" t="s">
        <v>32</v>
      </c>
      <c r="F64" s="81">
        <v>12</v>
      </c>
      <c r="G64" s="57">
        <v>93</v>
      </c>
      <c r="H64" s="210" t="s">
        <v>32</v>
      </c>
      <c r="I64" s="81">
        <v>13</v>
      </c>
      <c r="J64" s="211">
        <f t="shared" si="1"/>
        <v>181</v>
      </c>
      <c r="K64" s="211">
        <v>3.8</v>
      </c>
      <c r="L64" s="211">
        <f t="shared" si="2"/>
        <v>687.8</v>
      </c>
      <c r="M64" s="211">
        <v>0.04</v>
      </c>
      <c r="N64" s="211">
        <f t="shared" si="0"/>
        <v>27.512</v>
      </c>
    </row>
    <row r="65" spans="1:14" ht="15.95" customHeight="1" x14ac:dyDescent="0.25">
      <c r="A65" s="108"/>
      <c r="B65" s="57" t="s">
        <v>193</v>
      </c>
      <c r="C65" s="57" t="s">
        <v>48</v>
      </c>
      <c r="D65" s="57">
        <v>123</v>
      </c>
      <c r="E65" s="210" t="s">
        <v>32</v>
      </c>
      <c r="F65" s="81">
        <v>5</v>
      </c>
      <c r="G65" s="57">
        <v>123</v>
      </c>
      <c r="H65" s="210" t="s">
        <v>32</v>
      </c>
      <c r="I65" s="81">
        <v>12</v>
      </c>
      <c r="J65" s="211">
        <f t="shared" si="1"/>
        <v>7</v>
      </c>
      <c r="K65" s="211">
        <v>2.2000000000000002</v>
      </c>
      <c r="L65" s="211">
        <f t="shared" si="2"/>
        <v>15.400000000000002</v>
      </c>
      <c r="M65" s="211">
        <v>0.04</v>
      </c>
      <c r="N65" s="211">
        <f t="shared" si="0"/>
        <v>0.6160000000000001</v>
      </c>
    </row>
    <row r="66" spans="1:14" ht="15.95" customHeight="1" x14ac:dyDescent="0.25">
      <c r="A66" s="108"/>
      <c r="B66" s="57" t="s">
        <v>193</v>
      </c>
      <c r="C66" s="57" t="s">
        <v>48</v>
      </c>
      <c r="D66" s="57">
        <v>123</v>
      </c>
      <c r="E66" s="210" t="s">
        <v>32</v>
      </c>
      <c r="F66" s="81">
        <v>17</v>
      </c>
      <c r="G66" s="57">
        <v>124</v>
      </c>
      <c r="H66" s="210" t="s">
        <v>32</v>
      </c>
      <c r="I66" s="81">
        <v>4.3</v>
      </c>
      <c r="J66" s="211">
        <f t="shared" si="1"/>
        <v>7.3000000000001819</v>
      </c>
      <c r="K66" s="211">
        <v>5</v>
      </c>
      <c r="L66" s="211">
        <f t="shared" si="2"/>
        <v>36.500000000000909</v>
      </c>
      <c r="M66" s="211">
        <v>0.04</v>
      </c>
      <c r="N66" s="211">
        <f t="shared" si="0"/>
        <v>1.4600000000000364</v>
      </c>
    </row>
    <row r="67" spans="1:14" ht="15.95" customHeight="1" x14ac:dyDescent="0.25">
      <c r="A67" s="108"/>
      <c r="B67" s="57" t="s">
        <v>193</v>
      </c>
      <c r="C67" s="57" t="s">
        <v>49</v>
      </c>
      <c r="D67" s="57">
        <v>126</v>
      </c>
      <c r="E67" s="210" t="s">
        <v>32</v>
      </c>
      <c r="F67" s="81">
        <v>0</v>
      </c>
      <c r="G67" s="57">
        <v>128</v>
      </c>
      <c r="H67" s="210" t="s">
        <v>32</v>
      </c>
      <c r="I67" s="81">
        <v>7</v>
      </c>
      <c r="J67" s="211">
        <f t="shared" si="1"/>
        <v>47</v>
      </c>
      <c r="K67" s="211">
        <v>2.7</v>
      </c>
      <c r="L67" s="211">
        <f t="shared" si="2"/>
        <v>126.9</v>
      </c>
      <c r="M67" s="211">
        <v>0.04</v>
      </c>
      <c r="N67" s="211">
        <f t="shared" si="0"/>
        <v>5.0760000000000005</v>
      </c>
    </row>
    <row r="68" spans="1:14" ht="15.95" customHeight="1" x14ac:dyDescent="0.25">
      <c r="A68" s="108"/>
      <c r="B68" s="57" t="s">
        <v>193</v>
      </c>
      <c r="C68" s="57" t="s">
        <v>92</v>
      </c>
      <c r="D68" s="57">
        <v>129</v>
      </c>
      <c r="E68" s="210" t="s">
        <v>32</v>
      </c>
      <c r="F68" s="81">
        <v>12</v>
      </c>
      <c r="G68" s="57">
        <v>132</v>
      </c>
      <c r="H68" s="210" t="s">
        <v>32</v>
      </c>
      <c r="I68" s="81">
        <v>1</v>
      </c>
      <c r="J68" s="211">
        <f t="shared" si="1"/>
        <v>49</v>
      </c>
      <c r="K68" s="211">
        <v>5.25</v>
      </c>
      <c r="L68" s="211">
        <f t="shared" si="2"/>
        <v>257.25</v>
      </c>
      <c r="M68" s="211">
        <v>0.04</v>
      </c>
      <c r="N68" s="211">
        <f t="shared" si="0"/>
        <v>10.290000000000001</v>
      </c>
    </row>
    <row r="69" spans="1:14" ht="15.95" customHeight="1" x14ac:dyDescent="0.25">
      <c r="A69" s="108"/>
      <c r="B69" s="57" t="s">
        <v>193</v>
      </c>
      <c r="C69" s="57" t="s">
        <v>162</v>
      </c>
      <c r="D69" s="57">
        <v>26</v>
      </c>
      <c r="E69" s="210" t="s">
        <v>32</v>
      </c>
      <c r="F69" s="81">
        <v>0</v>
      </c>
      <c r="G69" s="57">
        <v>34</v>
      </c>
      <c r="H69" s="210" t="s">
        <v>32</v>
      </c>
      <c r="I69" s="81">
        <v>0</v>
      </c>
      <c r="J69" s="211">
        <f t="shared" si="1"/>
        <v>160</v>
      </c>
      <c r="K69" s="211">
        <v>2.2000000000000002</v>
      </c>
      <c r="L69" s="211">
        <f>J69*K69</f>
        <v>352</v>
      </c>
      <c r="M69" s="211">
        <v>0.04</v>
      </c>
      <c r="N69" s="211">
        <f t="shared" si="0"/>
        <v>14.08</v>
      </c>
    </row>
    <row r="70" spans="1:14" ht="15.95" customHeight="1" x14ac:dyDescent="0.25">
      <c r="A70" s="108"/>
      <c r="B70" s="57" t="s">
        <v>193</v>
      </c>
      <c r="C70" s="57" t="s">
        <v>184</v>
      </c>
      <c r="D70" s="57">
        <v>58</v>
      </c>
      <c r="E70" s="210" t="s">
        <v>32</v>
      </c>
      <c r="F70" s="81">
        <v>13</v>
      </c>
      <c r="G70" s="57">
        <v>62</v>
      </c>
      <c r="H70" s="210" t="s">
        <v>32</v>
      </c>
      <c r="I70" s="81">
        <v>5</v>
      </c>
      <c r="J70" s="211">
        <f t="shared" si="1"/>
        <v>72</v>
      </c>
      <c r="K70" s="211">
        <v>3.48</v>
      </c>
      <c r="L70" s="211">
        <f>J70*K70</f>
        <v>250.56</v>
      </c>
      <c r="M70" s="211">
        <v>0.04</v>
      </c>
      <c r="N70" s="211">
        <f t="shared" si="0"/>
        <v>10.022400000000001</v>
      </c>
    </row>
    <row r="71" spans="1:14" ht="15.95" customHeight="1" x14ac:dyDescent="0.25">
      <c r="A71" s="108"/>
      <c r="B71" s="313" t="s">
        <v>207</v>
      </c>
      <c r="C71" s="312"/>
      <c r="D71" s="312"/>
      <c r="E71" s="312"/>
      <c r="F71" s="312"/>
      <c r="G71" s="312"/>
      <c r="H71" s="312"/>
      <c r="I71" s="312"/>
      <c r="J71" s="312"/>
      <c r="K71" s="312"/>
      <c r="L71" s="342"/>
      <c r="N71" s="109">
        <f>SUM(N41:N70)</f>
        <v>401.37799999999999</v>
      </c>
    </row>
    <row r="72" spans="1:14" ht="15.95" customHeight="1" x14ac:dyDescent="0.25">
      <c r="A72" s="108"/>
      <c r="B72" s="13"/>
      <c r="C72" s="14"/>
      <c r="D72" s="71"/>
      <c r="E72" s="68"/>
      <c r="F72" s="71"/>
      <c r="G72" s="70"/>
      <c r="H72" s="71"/>
      <c r="I72" s="71"/>
      <c r="J72" s="71"/>
      <c r="K72" s="71"/>
      <c r="L72" s="54"/>
      <c r="M72" s="67"/>
      <c r="N72" s="67"/>
    </row>
    <row r="73" spans="1:14" ht="15.95" customHeight="1" x14ac:dyDescent="0.25">
      <c r="A73" s="108"/>
      <c r="B73" s="85"/>
      <c r="C73" s="116"/>
      <c r="D73" s="116"/>
      <c r="E73" s="116"/>
      <c r="F73" s="83"/>
      <c r="G73" s="83"/>
      <c r="H73" s="83"/>
      <c r="I73" s="83"/>
      <c r="J73" s="83"/>
      <c r="K73" s="83"/>
      <c r="L73" s="132"/>
      <c r="M73" s="67"/>
      <c r="N73" s="67"/>
    </row>
    <row r="74" spans="1:14" ht="15.95" customHeight="1" x14ac:dyDescent="0.25">
      <c r="A74" s="108"/>
      <c r="B74" s="85"/>
      <c r="C74" s="116"/>
      <c r="D74" s="116"/>
      <c r="E74" s="116"/>
      <c r="F74" s="83"/>
      <c r="G74" s="83"/>
      <c r="H74" s="83"/>
      <c r="I74" s="83"/>
      <c r="J74" s="83"/>
      <c r="K74" s="83"/>
      <c r="L74" s="132"/>
      <c r="M74" s="67"/>
      <c r="N74" s="67"/>
    </row>
    <row r="75" spans="1:14" ht="15.95" customHeight="1" x14ac:dyDescent="0.25">
      <c r="A75" s="108"/>
      <c r="B75" s="85"/>
      <c r="C75" s="116"/>
      <c r="D75" s="116"/>
      <c r="E75" s="116"/>
      <c r="F75" s="83"/>
      <c r="G75" s="83"/>
      <c r="H75" s="83"/>
      <c r="I75" s="83"/>
      <c r="J75" s="83"/>
      <c r="K75" s="83"/>
      <c r="L75" s="132"/>
      <c r="M75" s="67"/>
      <c r="N75" s="67"/>
    </row>
    <row r="76" spans="1:14" ht="15.95" customHeight="1" x14ac:dyDescent="0.25">
      <c r="A76" s="108"/>
      <c r="B76" s="13"/>
      <c r="C76" s="14"/>
      <c r="D76" s="71"/>
      <c r="E76" s="68"/>
      <c r="F76" s="71"/>
      <c r="G76" s="70"/>
      <c r="H76" s="71"/>
      <c r="I76" s="71"/>
      <c r="J76" s="71"/>
      <c r="K76" s="71"/>
      <c r="L76" s="54"/>
      <c r="M76" s="67"/>
      <c r="N76" s="67"/>
    </row>
    <row r="77" spans="1:14" ht="15.95" customHeight="1" x14ac:dyDescent="0.25">
      <c r="A77" s="108"/>
      <c r="B77" s="13"/>
      <c r="C77" s="14"/>
      <c r="D77" s="71"/>
      <c r="E77" s="68"/>
      <c r="F77" s="71"/>
      <c r="G77" s="70"/>
      <c r="H77" s="71"/>
      <c r="I77" s="71"/>
      <c r="J77" s="71"/>
      <c r="K77" s="71"/>
      <c r="L77" s="54"/>
      <c r="M77" s="67"/>
      <c r="N77" s="67"/>
    </row>
    <row r="78" spans="1:14" ht="15.95" customHeight="1" x14ac:dyDescent="0.25">
      <c r="A78" s="108"/>
      <c r="B78" s="13"/>
      <c r="C78" s="137"/>
      <c r="D78" s="61"/>
      <c r="E78" s="60"/>
      <c r="F78" s="69"/>
      <c r="G78" s="70"/>
      <c r="H78" s="71"/>
      <c r="I78" s="71"/>
      <c r="J78" s="71"/>
      <c r="K78" s="71"/>
      <c r="L78" s="54"/>
      <c r="M78" s="67"/>
      <c r="N78" s="67"/>
    </row>
    <row r="79" spans="1:14" ht="15.95" customHeight="1" x14ac:dyDescent="0.25">
      <c r="A79" s="108"/>
      <c r="B79" s="13"/>
      <c r="C79" s="74"/>
      <c r="D79" s="74"/>
      <c r="E79" s="74"/>
      <c r="F79" s="93"/>
      <c r="G79" s="43"/>
      <c r="H79" s="76"/>
      <c r="I79" s="43"/>
      <c r="J79" s="76"/>
      <c r="K79" s="14"/>
      <c r="L79" s="54"/>
      <c r="M79" s="67"/>
      <c r="N79" s="67"/>
    </row>
    <row r="80" spans="1:14" ht="15.95" customHeight="1" x14ac:dyDescent="0.25">
      <c r="A80" s="108"/>
      <c r="B80" s="130"/>
      <c r="C80" s="50"/>
      <c r="D80" s="50"/>
      <c r="E80" s="50"/>
      <c r="F80" s="135"/>
      <c r="G80"/>
      <c r="H80" s="135"/>
      <c r="I80" s="135"/>
      <c r="J80" s="135"/>
      <c r="K80" s="50"/>
      <c r="L80" s="66"/>
      <c r="M80" s="67"/>
      <c r="N80" s="67"/>
    </row>
    <row r="81" spans="1:14" ht="15.95" customHeight="1" x14ac:dyDescent="0.25">
      <c r="A81" s="108"/>
      <c r="B81" s="130"/>
      <c r="C81" s="50"/>
      <c r="D81" s="50"/>
      <c r="E81" s="50"/>
      <c r="F81" s="50"/>
      <c r="G81" s="50"/>
      <c r="H81" s="50"/>
      <c r="I81" s="50"/>
      <c r="J81" s="50"/>
      <c r="K81" s="50"/>
      <c r="L81" s="66"/>
      <c r="M81" s="67"/>
      <c r="N81" s="67"/>
    </row>
    <row r="82" spans="1:14" ht="15.95" customHeight="1" x14ac:dyDescent="0.25">
      <c r="A82" s="108"/>
      <c r="B82" s="65"/>
      <c r="C82" s="50"/>
      <c r="D82" s="50"/>
      <c r="E82" s="50"/>
      <c r="F82" s="50"/>
      <c r="G82" s="50"/>
      <c r="H82" s="50"/>
      <c r="I82" s="50"/>
      <c r="J82" s="50"/>
      <c r="K82" s="50"/>
      <c r="L82" s="66"/>
      <c r="M82" s="67"/>
      <c r="N82" s="67"/>
    </row>
    <row r="83" spans="1:14" ht="15.95" customHeight="1" x14ac:dyDescent="0.25">
      <c r="A83" s="108"/>
      <c r="B83" s="130"/>
      <c r="C83" s="50"/>
      <c r="D83" s="50"/>
      <c r="E83" s="50"/>
      <c r="F83" s="50"/>
      <c r="G83" s="50"/>
      <c r="H83" s="50"/>
      <c r="I83" s="50"/>
      <c r="J83" s="50"/>
      <c r="K83" s="50"/>
      <c r="L83" s="66"/>
      <c r="M83" s="67"/>
      <c r="N83" s="67"/>
    </row>
    <row r="84" spans="1:14" ht="15.95" customHeight="1" x14ac:dyDescent="0.25">
      <c r="A84" s="108"/>
      <c r="B84" s="130"/>
      <c r="C84" s="50"/>
      <c r="D84" s="50"/>
      <c r="E84"/>
      <c r="F84" s="50"/>
      <c r="G84" s="50"/>
      <c r="H84" s="50"/>
      <c r="I84" s="50"/>
      <c r="J84" s="50"/>
      <c r="K84" s="50"/>
      <c r="L84" s="66"/>
      <c r="M84" s="67"/>
      <c r="N84" s="67"/>
    </row>
    <row r="85" spans="1:14" ht="15.95" customHeight="1" x14ac:dyDescent="0.25">
      <c r="A85" s="108"/>
      <c r="B85" s="65"/>
      <c r="C85" s="50"/>
      <c r="D85" s="50"/>
      <c r="E85" s="50"/>
      <c r="F85" s="50"/>
      <c r="G85" s="50"/>
      <c r="H85" s="50"/>
      <c r="I85" s="50"/>
      <c r="J85" s="50"/>
      <c r="K85" s="50"/>
      <c r="L85" s="66"/>
      <c r="M85" s="67"/>
      <c r="N85" s="67"/>
    </row>
    <row r="86" spans="1:14" ht="15.95" customHeight="1" x14ac:dyDescent="0.25">
      <c r="A86" s="108"/>
      <c r="B86" s="13"/>
      <c r="C86" s="50"/>
      <c r="D86" s="50"/>
      <c r="E86" s="50"/>
      <c r="F86" s="50"/>
      <c r="G86" s="50"/>
      <c r="H86" s="50"/>
      <c r="I86" s="50"/>
      <c r="J86" s="50"/>
      <c r="K86" s="50"/>
      <c r="L86" s="66"/>
      <c r="M86" s="67"/>
      <c r="N86" s="67"/>
    </row>
    <row r="87" spans="1:14" ht="15.95" customHeight="1" x14ac:dyDescent="0.25">
      <c r="A87" s="108"/>
      <c r="B87" s="13"/>
      <c r="C87" s="174" t="s">
        <v>26</v>
      </c>
      <c r="D87" s="50"/>
      <c r="E87"/>
      <c r="F87" s="50"/>
      <c r="G87" s="50"/>
      <c r="H87" s="50"/>
      <c r="I87" s="50"/>
      <c r="J87" s="116" t="s">
        <v>27</v>
      </c>
      <c r="K87" s="83"/>
      <c r="L87" s="66"/>
      <c r="M87" s="67"/>
      <c r="N87" s="67"/>
    </row>
    <row r="88" spans="1:14" ht="15.95" customHeight="1" x14ac:dyDescent="0.25">
      <c r="A88" s="108"/>
      <c r="B88" s="13"/>
      <c r="C88" s="174"/>
      <c r="D88" s="50"/>
      <c r="E88" s="50"/>
      <c r="F88" s="50"/>
      <c r="G88" s="50"/>
      <c r="H88" s="50"/>
      <c r="I88" s="50"/>
      <c r="J88" s="178"/>
      <c r="K88" s="83"/>
      <c r="L88" s="66"/>
      <c r="M88" s="67"/>
      <c r="N88" s="67"/>
    </row>
    <row r="89" spans="1:14" ht="15.95" customHeight="1" x14ac:dyDescent="0.25">
      <c r="A89" s="108"/>
      <c r="B89" s="13"/>
      <c r="C89" s="174"/>
      <c r="D89" s="50"/>
      <c r="E89" s="50"/>
      <c r="F89" s="50"/>
      <c r="G89" s="50"/>
      <c r="H89" s="50"/>
      <c r="I89" s="50"/>
      <c r="J89" s="178"/>
      <c r="K89" s="83"/>
      <c r="L89" s="66"/>
      <c r="M89" s="67"/>
      <c r="N89" s="67"/>
    </row>
    <row r="90" spans="1:14" ht="15.95" hidden="1" customHeight="1" x14ac:dyDescent="0.25">
      <c r="A90" s="118" t="s">
        <v>105</v>
      </c>
      <c r="B90" s="330" t="s">
        <v>106</v>
      </c>
      <c r="C90" s="331"/>
      <c r="D90" s="331"/>
      <c r="E90" s="331"/>
      <c r="F90" s="331"/>
      <c r="G90" s="331"/>
      <c r="H90" s="331"/>
      <c r="I90" s="331"/>
      <c r="J90" s="331"/>
      <c r="K90" s="331"/>
      <c r="L90" s="332"/>
      <c r="M90" s="119" t="s">
        <v>9</v>
      </c>
      <c r="N90" s="120">
        <f>E126</f>
        <v>0</v>
      </c>
    </row>
    <row r="91" spans="1:14" ht="15.95" hidden="1" customHeight="1" x14ac:dyDescent="0.25">
      <c r="A91" s="108"/>
      <c r="B91" s="13"/>
      <c r="C91" s="174"/>
      <c r="D91" s="50"/>
      <c r="E91" s="50"/>
      <c r="F91" s="50"/>
      <c r="G91" s="50"/>
      <c r="H91" s="50"/>
      <c r="I91" s="50"/>
      <c r="J91" s="178"/>
      <c r="K91" s="83"/>
      <c r="L91" s="66"/>
      <c r="M91" s="67"/>
      <c r="N91" s="67"/>
    </row>
    <row r="92" spans="1:14" ht="15.95" hidden="1" customHeight="1" x14ac:dyDescent="0.25">
      <c r="A92" s="108"/>
      <c r="B92" s="50"/>
      <c r="C92" s="50"/>
      <c r="D92" s="50"/>
      <c r="E92" s="50"/>
      <c r="F92" s="50"/>
      <c r="G92" s="50"/>
      <c r="H92" s="50"/>
      <c r="I92" s="50"/>
      <c r="J92" s="178"/>
      <c r="K92" s="83"/>
      <c r="L92" s="66"/>
      <c r="M92" s="67"/>
      <c r="N92" s="67"/>
    </row>
    <row r="93" spans="1:14" ht="15.95" hidden="1" customHeight="1" x14ac:dyDescent="0.25">
      <c r="A93" s="108"/>
      <c r="B93" s="50"/>
      <c r="C93" s="50"/>
      <c r="D93" s="50"/>
      <c r="E93" s="50"/>
      <c r="F93" s="50"/>
      <c r="G93" s="50"/>
      <c r="H93" s="50"/>
      <c r="I93" s="50"/>
      <c r="J93" s="178"/>
      <c r="K93" s="83"/>
      <c r="L93" s="66"/>
      <c r="M93" s="67"/>
      <c r="N93" s="67"/>
    </row>
    <row r="94" spans="1:14" ht="15.95" hidden="1" customHeight="1" x14ac:dyDescent="0.25">
      <c r="A94" s="108"/>
      <c r="B94" s="50"/>
      <c r="C94" s="50"/>
      <c r="D94" s="50"/>
      <c r="E94" s="50"/>
      <c r="F94" s="50"/>
      <c r="G94" s="50"/>
      <c r="H94" s="50"/>
      <c r="I94" s="50"/>
      <c r="J94" s="178"/>
      <c r="K94" s="83"/>
      <c r="L94" s="66"/>
      <c r="M94" s="67"/>
      <c r="N94" s="67"/>
    </row>
    <row r="95" spans="1:14" ht="15.95" hidden="1" customHeight="1" x14ac:dyDescent="0.25">
      <c r="A95" s="108"/>
      <c r="B95" s="50"/>
      <c r="C95" s="50"/>
      <c r="D95" s="50"/>
      <c r="E95" s="50"/>
      <c r="F95" s="50"/>
      <c r="G95" s="50"/>
      <c r="H95" s="50"/>
      <c r="I95" s="50"/>
      <c r="J95" s="178"/>
      <c r="K95" s="83"/>
      <c r="L95" s="66"/>
      <c r="M95" s="67"/>
      <c r="N95" s="67"/>
    </row>
    <row r="96" spans="1:14" ht="15.95" hidden="1" customHeight="1" x14ac:dyDescent="0.25">
      <c r="A96" s="108"/>
      <c r="B96" s="50"/>
      <c r="C96" s="50"/>
      <c r="D96" s="50"/>
      <c r="E96" s="50"/>
      <c r="F96" s="50"/>
      <c r="G96" s="50"/>
      <c r="H96" s="50"/>
      <c r="I96" s="50"/>
      <c r="J96" s="178"/>
      <c r="K96" s="83"/>
      <c r="L96" s="66"/>
      <c r="M96" s="67"/>
      <c r="N96" s="67"/>
    </row>
    <row r="97" spans="1:14" ht="15.95" hidden="1" customHeight="1" x14ac:dyDescent="0.25">
      <c r="A97" s="108"/>
      <c r="B97" s="50"/>
      <c r="C97" s="50"/>
      <c r="D97" s="50"/>
      <c r="E97" s="50"/>
      <c r="F97" s="50"/>
      <c r="G97" s="50"/>
      <c r="H97" s="50"/>
      <c r="I97" s="50"/>
      <c r="J97" s="178"/>
      <c r="K97" s="83"/>
      <c r="L97" s="66"/>
      <c r="M97" s="67"/>
      <c r="N97" s="67"/>
    </row>
    <row r="98" spans="1:14" ht="15.95" hidden="1" customHeight="1" x14ac:dyDescent="0.25">
      <c r="A98" s="108"/>
      <c r="B98" s="50"/>
      <c r="C98" s="50"/>
      <c r="D98" s="50"/>
      <c r="E98" s="50"/>
      <c r="F98" s="50"/>
      <c r="G98" s="50"/>
      <c r="H98" s="50"/>
      <c r="I98" s="50"/>
      <c r="J98" s="178"/>
      <c r="K98" s="83"/>
      <c r="L98" s="66"/>
      <c r="M98" s="67"/>
      <c r="N98" s="67"/>
    </row>
    <row r="99" spans="1:14" ht="15.95" hidden="1" customHeight="1" x14ac:dyDescent="0.25">
      <c r="A99" s="108"/>
      <c r="B99" s="50"/>
      <c r="C99" s="50"/>
      <c r="D99" s="50"/>
      <c r="E99" s="50"/>
      <c r="F99" s="50"/>
      <c r="G99" s="50"/>
      <c r="H99" s="50"/>
      <c r="I99" s="50"/>
      <c r="J99" s="178"/>
      <c r="K99" s="83"/>
      <c r="L99" s="66"/>
      <c r="M99" s="67"/>
      <c r="N99" s="67"/>
    </row>
    <row r="100" spans="1:14" ht="15.95" hidden="1" customHeight="1" x14ac:dyDescent="0.25">
      <c r="A100" s="108"/>
      <c r="B100" s="50"/>
      <c r="C100" s="50"/>
      <c r="D100" s="50"/>
      <c r="E100" s="50"/>
      <c r="F100" s="50"/>
      <c r="G100" s="50"/>
      <c r="H100" s="50"/>
      <c r="I100" s="50"/>
      <c r="J100" s="178"/>
      <c r="K100" s="83"/>
      <c r="L100" s="66"/>
      <c r="M100" s="67"/>
      <c r="N100" s="67"/>
    </row>
    <row r="101" spans="1:14" ht="15.95" hidden="1" customHeight="1" x14ac:dyDescent="0.25">
      <c r="A101" s="108"/>
      <c r="B101" s="50"/>
      <c r="C101" s="50"/>
      <c r="D101" s="50"/>
      <c r="E101" s="50"/>
      <c r="F101" s="50"/>
      <c r="G101" s="50"/>
      <c r="H101" s="50"/>
      <c r="I101" s="50"/>
      <c r="J101" s="178"/>
      <c r="K101" s="83"/>
      <c r="L101" s="66"/>
      <c r="M101" s="67"/>
      <c r="N101" s="67"/>
    </row>
    <row r="102" spans="1:14" ht="15.95" hidden="1" customHeight="1" x14ac:dyDescent="0.25">
      <c r="A102" s="108"/>
      <c r="B102" s="50"/>
      <c r="C102" s="50"/>
      <c r="D102" s="50"/>
      <c r="E102" s="50"/>
      <c r="F102" s="50"/>
      <c r="G102" s="50"/>
      <c r="H102" s="50"/>
      <c r="I102" s="50"/>
      <c r="J102" s="178"/>
      <c r="K102" s="83"/>
      <c r="L102" s="66"/>
      <c r="M102" s="67"/>
      <c r="N102" s="67"/>
    </row>
    <row r="103" spans="1:14" ht="15.95" hidden="1" customHeight="1" x14ac:dyDescent="0.25">
      <c r="A103" s="108"/>
      <c r="B103" s="50"/>
      <c r="C103" s="50"/>
      <c r="D103" s="50"/>
      <c r="E103" s="50"/>
      <c r="F103" s="50"/>
      <c r="G103" s="50"/>
      <c r="H103" s="50"/>
      <c r="I103" s="50"/>
      <c r="J103" s="178"/>
      <c r="K103" s="83"/>
      <c r="L103" s="66"/>
      <c r="M103" s="67"/>
      <c r="N103" s="67"/>
    </row>
    <row r="104" spans="1:14" ht="15.95" hidden="1" customHeight="1" x14ac:dyDescent="0.25">
      <c r="A104" s="108"/>
      <c r="B104" s="50"/>
      <c r="C104" s="50"/>
      <c r="D104" s="50"/>
      <c r="E104" s="50"/>
      <c r="F104" s="50"/>
      <c r="G104" s="50"/>
      <c r="H104" s="50"/>
      <c r="I104" s="50"/>
      <c r="J104" s="178"/>
      <c r="K104" s="83"/>
      <c r="L104" s="66"/>
      <c r="M104" s="67"/>
      <c r="N104" s="67"/>
    </row>
    <row r="105" spans="1:14" ht="15.95" hidden="1" customHeight="1" x14ac:dyDescent="0.25">
      <c r="A105" s="108"/>
      <c r="B105" s="50"/>
      <c r="C105" s="50"/>
      <c r="D105" s="50"/>
      <c r="E105" s="50"/>
      <c r="F105" s="50"/>
      <c r="G105" s="50"/>
      <c r="H105" s="50"/>
      <c r="I105" s="50"/>
      <c r="J105" s="178"/>
      <c r="K105" s="83"/>
      <c r="L105" s="66"/>
      <c r="M105" s="67"/>
      <c r="N105" s="67"/>
    </row>
    <row r="106" spans="1:14" ht="15.95" hidden="1" customHeight="1" x14ac:dyDescent="0.25">
      <c r="A106" s="108"/>
      <c r="B106" s="50"/>
      <c r="C106" s="50"/>
      <c r="D106" s="50"/>
      <c r="E106"/>
      <c r="F106" s="50"/>
      <c r="G106" s="50"/>
      <c r="H106" s="50"/>
      <c r="I106" s="50"/>
      <c r="J106" s="116"/>
      <c r="K106" s="83"/>
      <c r="L106" s="66"/>
      <c r="M106" s="67"/>
      <c r="N106" s="67"/>
    </row>
    <row r="107" spans="1:14" ht="15.95" hidden="1" customHeight="1" x14ac:dyDescent="0.25">
      <c r="A107" s="108"/>
      <c r="B107" s="50"/>
      <c r="C107" s="50"/>
      <c r="D107" s="50"/>
      <c r="E107" s="50"/>
      <c r="F107" s="50"/>
      <c r="G107" s="50"/>
      <c r="H107"/>
      <c r="I107" s="50"/>
      <c r="J107" s="178"/>
      <c r="K107" s="83"/>
      <c r="L107" s="66"/>
      <c r="M107" s="67"/>
      <c r="N107" s="67"/>
    </row>
    <row r="108" spans="1:14" ht="15.95" hidden="1" customHeight="1" x14ac:dyDescent="0.25">
      <c r="A108" s="108"/>
      <c r="B108" s="50"/>
      <c r="C108" s="50"/>
      <c r="D108" s="50"/>
      <c r="E108" s="50"/>
      <c r="F108" s="50"/>
      <c r="G108" s="50"/>
      <c r="H108" s="50"/>
      <c r="I108" s="50"/>
      <c r="J108" s="178"/>
      <c r="K108" s="83"/>
      <c r="L108" s="66"/>
      <c r="M108" s="67"/>
      <c r="N108" s="67"/>
    </row>
    <row r="109" spans="1:14" ht="15.95" hidden="1" customHeight="1" x14ac:dyDescent="0.25">
      <c r="A109" s="108"/>
      <c r="B109" s="50"/>
      <c r="C109" s="50"/>
      <c r="D109" s="50"/>
      <c r="E109" s="50"/>
      <c r="F109" s="50"/>
      <c r="G109" s="50"/>
      <c r="H109" s="50"/>
      <c r="I109" s="50"/>
      <c r="J109" s="178"/>
      <c r="K109" s="83"/>
      <c r="L109" s="66"/>
      <c r="M109" s="67"/>
      <c r="N109" s="67"/>
    </row>
    <row r="110" spans="1:14" ht="15.95" hidden="1" customHeight="1" x14ac:dyDescent="0.25">
      <c r="A110" s="108"/>
      <c r="B110" s="50"/>
      <c r="C110" s="50"/>
      <c r="D110" s="50"/>
      <c r="E110" s="50"/>
      <c r="F110" s="50"/>
      <c r="G110" s="50"/>
      <c r="H110" s="50"/>
      <c r="I110" s="50"/>
      <c r="J110" s="178"/>
      <c r="K110" s="83"/>
      <c r="L110" s="66"/>
      <c r="M110" s="67"/>
      <c r="N110" s="67"/>
    </row>
    <row r="111" spans="1:14" ht="15.95" hidden="1" customHeight="1" x14ac:dyDescent="0.25">
      <c r="A111" s="108"/>
      <c r="B111" s="50"/>
      <c r="C111" s="50"/>
      <c r="D111" s="50"/>
      <c r="E111" s="50"/>
      <c r="F111" s="50"/>
      <c r="G111" s="50"/>
      <c r="H111" s="50"/>
      <c r="I111" s="50"/>
      <c r="J111" s="178"/>
      <c r="K111" s="83"/>
      <c r="L111" s="66"/>
      <c r="M111" s="67"/>
      <c r="N111" s="67"/>
    </row>
    <row r="112" spans="1:14" ht="15.95" hidden="1" customHeight="1" x14ac:dyDescent="0.25">
      <c r="A112" s="108"/>
      <c r="B112" s="50"/>
      <c r="C112" s="50"/>
      <c r="D112" s="50"/>
      <c r="E112" s="50"/>
      <c r="F112" s="50"/>
      <c r="G112" s="50"/>
      <c r="H112" s="50"/>
      <c r="I112" s="50"/>
      <c r="J112" s="178"/>
      <c r="K112" s="83"/>
      <c r="L112" s="66"/>
      <c r="M112" s="67"/>
      <c r="N112" s="67"/>
    </row>
    <row r="113" spans="1:14" ht="15.95" hidden="1" customHeight="1" x14ac:dyDescent="0.25">
      <c r="A113" s="108"/>
      <c r="B113" s="50"/>
      <c r="C113" s="50"/>
      <c r="D113" s="50"/>
      <c r="E113" s="50"/>
      <c r="F113" s="50"/>
      <c r="G113" s="50"/>
      <c r="H113" s="50"/>
      <c r="I113" s="50"/>
      <c r="J113" s="178"/>
      <c r="K113" s="83"/>
      <c r="L113" s="66"/>
      <c r="M113" s="67"/>
      <c r="N113" s="67"/>
    </row>
    <row r="114" spans="1:14" ht="15.95" hidden="1" customHeight="1" x14ac:dyDescent="0.25">
      <c r="A114" s="108"/>
      <c r="B114" s="50"/>
      <c r="C114" s="50"/>
      <c r="D114" s="50"/>
      <c r="E114" s="50"/>
      <c r="F114" s="50"/>
      <c r="G114" s="50"/>
      <c r="H114" s="50"/>
      <c r="I114" s="50"/>
      <c r="J114" s="178"/>
      <c r="K114" s="83"/>
      <c r="L114" s="66"/>
      <c r="M114" s="67"/>
      <c r="N114" s="67"/>
    </row>
    <row r="115" spans="1:14" ht="15.95" hidden="1" customHeight="1" x14ac:dyDescent="0.25">
      <c r="A115" s="108"/>
      <c r="B115" s="50"/>
      <c r="C115" s="50"/>
      <c r="D115" s="50"/>
      <c r="E115" s="50"/>
      <c r="F115" s="50"/>
      <c r="G115" s="50"/>
      <c r="H115" s="50"/>
      <c r="I115" s="50"/>
      <c r="J115" s="178"/>
      <c r="K115" s="83"/>
      <c r="L115" s="66"/>
      <c r="M115" s="67"/>
      <c r="N115" s="67"/>
    </row>
    <row r="116" spans="1:14" ht="15.95" hidden="1" customHeight="1" x14ac:dyDescent="0.25">
      <c r="A116" s="108"/>
      <c r="B116" s="50"/>
      <c r="C116" s="50"/>
      <c r="D116" s="50"/>
      <c r="E116" s="50"/>
      <c r="F116" s="50"/>
      <c r="G116" s="50"/>
      <c r="H116" s="50"/>
      <c r="I116" s="50"/>
      <c r="J116" s="178"/>
      <c r="K116" s="83"/>
      <c r="L116" s="66"/>
      <c r="M116" s="67"/>
      <c r="N116" s="67"/>
    </row>
    <row r="117" spans="1:14" ht="15.95" hidden="1" customHeight="1" x14ac:dyDescent="0.25">
      <c r="A117" s="108"/>
      <c r="B117" s="50"/>
      <c r="C117" s="50"/>
      <c r="D117" s="50"/>
      <c r="E117" s="50"/>
      <c r="F117" s="50"/>
      <c r="G117" s="50"/>
      <c r="H117" s="50"/>
      <c r="I117" s="50"/>
      <c r="J117" s="178"/>
      <c r="K117" s="83"/>
      <c r="L117" s="66"/>
      <c r="M117" s="67"/>
      <c r="N117" s="67"/>
    </row>
    <row r="118" spans="1:14" ht="15.95" hidden="1" customHeight="1" x14ac:dyDescent="0.25">
      <c r="A118" s="108"/>
      <c r="B118" s="50"/>
      <c r="C118" s="50"/>
      <c r="D118" s="50"/>
      <c r="E118" s="50"/>
      <c r="F118" s="50"/>
      <c r="G118" s="50"/>
      <c r="H118" s="50"/>
      <c r="I118" s="50"/>
      <c r="J118" s="178"/>
      <c r="K118" s="83"/>
      <c r="L118" s="66"/>
      <c r="M118" s="67"/>
      <c r="N118" s="67"/>
    </row>
    <row r="119" spans="1:14" ht="15.95" hidden="1" customHeight="1" x14ac:dyDescent="0.25">
      <c r="A119" s="108"/>
      <c r="B119" s="50"/>
      <c r="C119" s="50"/>
      <c r="D119" s="50"/>
      <c r="E119" s="50"/>
      <c r="F119" s="50"/>
      <c r="G119" s="50"/>
      <c r="H119" s="50"/>
      <c r="I119" s="50"/>
      <c r="J119" s="178"/>
      <c r="K119" s="83"/>
      <c r="L119" s="66"/>
      <c r="M119" s="67"/>
      <c r="N119" s="67"/>
    </row>
    <row r="120" spans="1:14" ht="15.95" hidden="1" customHeight="1" x14ac:dyDescent="0.25">
      <c r="A120" s="108"/>
      <c r="B120" s="13"/>
      <c r="C120" s="174"/>
      <c r="D120" s="50"/>
      <c r="E120" s="50"/>
      <c r="F120" s="50"/>
      <c r="G120" s="50"/>
      <c r="H120" s="50"/>
      <c r="I120" s="50"/>
      <c r="J120" s="180"/>
      <c r="K120" s="83"/>
      <c r="L120" s="66"/>
      <c r="M120" s="67"/>
      <c r="N120" s="67"/>
    </row>
    <row r="121" spans="1:14" ht="15.95" hidden="1" customHeight="1" x14ac:dyDescent="0.25">
      <c r="A121" s="108"/>
      <c r="B121" s="13"/>
      <c r="C121" s="174"/>
      <c r="D121" s="50"/>
      <c r="E121" s="50"/>
      <c r="F121" s="50"/>
      <c r="G121" s="50"/>
      <c r="H121" s="50"/>
      <c r="I121" s="50"/>
      <c r="J121" s="178"/>
      <c r="K121" s="83"/>
      <c r="L121" s="66"/>
      <c r="M121" s="67"/>
      <c r="N121" s="67"/>
    </row>
    <row r="122" spans="1:14" ht="15.95" hidden="1" customHeight="1" x14ac:dyDescent="0.25">
      <c r="A122" s="108"/>
      <c r="B122" s="13"/>
      <c r="C122" s="174"/>
      <c r="E122" s="50"/>
      <c r="F122" s="50"/>
      <c r="G122" s="50"/>
      <c r="H122" s="50"/>
      <c r="I122" s="50"/>
      <c r="J122" s="178"/>
      <c r="K122" s="83"/>
      <c r="L122" s="66"/>
      <c r="M122" s="67"/>
      <c r="N122" s="67"/>
    </row>
    <row r="123" spans="1:14" ht="15.95" hidden="1" customHeight="1" x14ac:dyDescent="0.25">
      <c r="A123" s="108"/>
      <c r="B123" s="13"/>
      <c r="C123" s="174"/>
      <c r="D123" s="50"/>
      <c r="E123" s="50"/>
      <c r="F123" s="50"/>
      <c r="G123" s="50"/>
      <c r="H123" s="50"/>
      <c r="I123" s="50"/>
      <c r="J123" s="178"/>
      <c r="K123" s="83"/>
      <c r="L123" s="66"/>
      <c r="M123" s="67"/>
      <c r="N123" s="67"/>
    </row>
    <row r="124" spans="1:14" ht="15.95" hidden="1" customHeight="1" x14ac:dyDescent="0.25">
      <c r="A124" s="108"/>
      <c r="B124" s="85"/>
      <c r="C124" s="116"/>
      <c r="D124" s="116"/>
      <c r="E124" s="177"/>
      <c r="F124" s="50"/>
      <c r="G124" s="50"/>
      <c r="H124" s="50"/>
      <c r="I124" s="50"/>
      <c r="J124" s="178"/>
      <c r="K124" s="83"/>
      <c r="L124" s="66"/>
      <c r="M124" s="67"/>
      <c r="N124" s="67"/>
    </row>
    <row r="125" spans="1:14" ht="15.95" hidden="1" customHeight="1" x14ac:dyDescent="0.25">
      <c r="A125" s="108"/>
      <c r="B125" s="85"/>
      <c r="C125" s="116"/>
      <c r="D125" s="116"/>
      <c r="E125" s="116"/>
      <c r="F125" s="50"/>
      <c r="G125" s="50"/>
      <c r="H125" s="50"/>
      <c r="I125" s="50"/>
      <c r="J125" s="178"/>
      <c r="K125" s="83"/>
      <c r="L125" s="66"/>
      <c r="M125" s="67"/>
      <c r="N125" s="67"/>
    </row>
    <row r="126" spans="1:14" ht="15.95" hidden="1" customHeight="1" x14ac:dyDescent="0.25">
      <c r="A126" s="108"/>
      <c r="B126" s="181"/>
      <c r="C126" s="182"/>
      <c r="D126" s="182"/>
      <c r="E126" s="179"/>
      <c r="F126" s="50"/>
      <c r="G126" s="50"/>
      <c r="H126" s="50"/>
      <c r="I126" s="50"/>
      <c r="J126" s="116"/>
      <c r="K126" s="83"/>
      <c r="L126" s="66"/>
      <c r="M126" s="67"/>
      <c r="N126" s="67"/>
    </row>
    <row r="127" spans="1:14" ht="15.95" hidden="1" customHeight="1" x14ac:dyDescent="0.25">
      <c r="A127" s="108"/>
      <c r="B127" s="13"/>
      <c r="C127" s="174"/>
      <c r="D127" s="50"/>
      <c r="E127" s="50"/>
      <c r="F127" s="50"/>
      <c r="G127" s="50"/>
      <c r="H127" s="50"/>
      <c r="I127" s="50"/>
      <c r="J127" s="178"/>
      <c r="K127" s="83"/>
      <c r="L127" s="66"/>
      <c r="M127" s="67"/>
      <c r="N127" s="67"/>
    </row>
    <row r="128" spans="1:14" ht="15.95" hidden="1" customHeight="1" x14ac:dyDescent="0.25">
      <c r="A128" s="108"/>
      <c r="B128" s="13"/>
      <c r="C128" s="174"/>
      <c r="D128" s="50"/>
      <c r="E128" s="50"/>
      <c r="F128" s="50"/>
      <c r="G128" s="50"/>
      <c r="H128" s="50"/>
      <c r="I128" s="50"/>
      <c r="J128" s="178"/>
      <c r="K128" s="83"/>
      <c r="L128" s="66"/>
      <c r="M128" s="67"/>
      <c r="N128" s="67"/>
    </row>
    <row r="129" spans="1:14" ht="15.95" hidden="1" customHeight="1" x14ac:dyDescent="0.25">
      <c r="A129" s="108"/>
      <c r="B129" s="13"/>
      <c r="C129" s="174"/>
      <c r="D129" s="50"/>
      <c r="E129" s="50"/>
      <c r="F129" s="50"/>
      <c r="G129" s="50"/>
      <c r="H129" s="50"/>
      <c r="I129" s="50"/>
      <c r="J129" s="178"/>
      <c r="K129" s="83"/>
      <c r="L129" s="66"/>
      <c r="M129" s="67"/>
      <c r="N129" s="67"/>
    </row>
    <row r="130" spans="1:14" ht="15.95" hidden="1" customHeight="1" x14ac:dyDescent="0.25">
      <c r="A130" s="108"/>
      <c r="B130" s="13"/>
      <c r="C130" s="174"/>
      <c r="D130" s="50"/>
      <c r="E130" s="50"/>
      <c r="F130" s="50"/>
      <c r="G130" s="50"/>
      <c r="H130" s="50"/>
      <c r="I130" s="50"/>
      <c r="J130" s="178"/>
      <c r="K130" s="83"/>
      <c r="L130" s="66"/>
      <c r="M130" s="67"/>
      <c r="N130" s="67"/>
    </row>
    <row r="131" spans="1:14" ht="15.95" customHeight="1" x14ac:dyDescent="0.25">
      <c r="A131" s="118" t="s">
        <v>107</v>
      </c>
      <c r="B131" s="330" t="s">
        <v>108</v>
      </c>
      <c r="C131" s="331"/>
      <c r="D131" s="331"/>
      <c r="E131" s="331"/>
      <c r="F131" s="331"/>
      <c r="G131" s="331"/>
      <c r="H131" s="331"/>
      <c r="I131" s="331"/>
      <c r="J131" s="331"/>
      <c r="K131" s="331"/>
      <c r="L131" s="332"/>
      <c r="M131" s="119" t="s">
        <v>9</v>
      </c>
      <c r="N131" s="120">
        <f>L147</f>
        <v>3587.7100000000009</v>
      </c>
    </row>
    <row r="132" spans="1:14" ht="15.95" customHeight="1" x14ac:dyDescent="0.25">
      <c r="A132" s="108"/>
      <c r="B132" s="13"/>
      <c r="C132" s="174"/>
      <c r="D132" s="180"/>
      <c r="E132" s="50"/>
      <c r="F132" s="50"/>
      <c r="G132" s="50"/>
      <c r="H132" s="50"/>
      <c r="I132" s="50"/>
      <c r="J132" s="178"/>
      <c r="K132" s="83"/>
      <c r="L132" s="66"/>
      <c r="M132" s="67"/>
      <c r="N132" s="67"/>
    </row>
    <row r="133" spans="1:14" ht="15.95" customHeight="1" x14ac:dyDescent="0.25">
      <c r="A133" s="108"/>
      <c r="B133" s="203"/>
      <c r="C133" s="212"/>
      <c r="D133" s="213"/>
      <c r="E133" s="89"/>
      <c r="F133" s="89"/>
      <c r="G133" s="89"/>
      <c r="H133" s="89"/>
      <c r="I133" s="89"/>
      <c r="J133" s="86"/>
      <c r="K133" s="214"/>
      <c r="L133" s="100"/>
      <c r="M133" s="67"/>
      <c r="N133" s="67"/>
    </row>
    <row r="134" spans="1:14" ht="32.25" customHeight="1" x14ac:dyDescent="0.25">
      <c r="A134" s="108"/>
      <c r="B134" s="168" t="s">
        <v>68</v>
      </c>
      <c r="C134" s="168" t="s">
        <v>145</v>
      </c>
      <c r="D134" s="329" t="s">
        <v>55</v>
      </c>
      <c r="E134" s="329"/>
      <c r="F134" s="329"/>
      <c r="G134" s="329" t="s">
        <v>56</v>
      </c>
      <c r="H134" s="329"/>
      <c r="I134" s="329"/>
      <c r="J134" s="195" t="s">
        <v>120</v>
      </c>
      <c r="K134" s="195" t="s">
        <v>121</v>
      </c>
      <c r="L134" s="195" t="s">
        <v>165</v>
      </c>
      <c r="M134" s="125"/>
      <c r="N134" s="67"/>
    </row>
    <row r="135" spans="1:14" ht="15.95" customHeight="1" x14ac:dyDescent="0.25">
      <c r="A135" s="108"/>
      <c r="B135" s="57" t="s">
        <v>93</v>
      </c>
      <c r="C135" s="57" t="s">
        <v>167</v>
      </c>
      <c r="D135" s="57">
        <v>58</v>
      </c>
      <c r="E135" s="210" t="s">
        <v>32</v>
      </c>
      <c r="F135" s="81">
        <v>16</v>
      </c>
      <c r="G135" s="57">
        <v>60</v>
      </c>
      <c r="H135" s="210" t="s">
        <v>32</v>
      </c>
      <c r="I135" s="81">
        <v>18</v>
      </c>
      <c r="J135" s="211">
        <f t="shared" ref="J135:J136" si="3">(G135*20+I135)-(D135*20+F135)</f>
        <v>42</v>
      </c>
      <c r="K135" s="211">
        <v>3.7</v>
      </c>
      <c r="L135" s="211">
        <f t="shared" ref="L135:L136" si="4">J135*K135</f>
        <v>155.4</v>
      </c>
      <c r="M135" s="125"/>
      <c r="N135" s="67"/>
    </row>
    <row r="136" spans="1:14" ht="15.95" customHeight="1" x14ac:dyDescent="0.25">
      <c r="A136" s="108"/>
      <c r="B136" s="57" t="s">
        <v>93</v>
      </c>
      <c r="C136" s="57" t="s">
        <v>167</v>
      </c>
      <c r="D136" s="57">
        <v>68</v>
      </c>
      <c r="E136" s="210" t="s">
        <v>32</v>
      </c>
      <c r="F136" s="81">
        <v>16</v>
      </c>
      <c r="G136" s="57">
        <v>70</v>
      </c>
      <c r="H136" s="210" t="s">
        <v>32</v>
      </c>
      <c r="I136" s="81">
        <v>0</v>
      </c>
      <c r="J136" s="211">
        <f t="shared" si="3"/>
        <v>24</v>
      </c>
      <c r="K136" s="211">
        <v>3.7</v>
      </c>
      <c r="L136" s="211">
        <f t="shared" si="4"/>
        <v>88.800000000000011</v>
      </c>
      <c r="M136" s="125"/>
      <c r="N136" s="67"/>
    </row>
    <row r="137" spans="1:14" ht="15.95" customHeight="1" x14ac:dyDescent="0.25">
      <c r="A137" s="108"/>
      <c r="B137" s="57" t="s">
        <v>93</v>
      </c>
      <c r="C137" s="57" t="s">
        <v>167</v>
      </c>
      <c r="D137" s="57">
        <v>70</v>
      </c>
      <c r="E137" s="210" t="s">
        <v>32</v>
      </c>
      <c r="F137" s="81">
        <v>6</v>
      </c>
      <c r="G137" s="57">
        <v>71</v>
      </c>
      <c r="H137" s="210" t="s">
        <v>32</v>
      </c>
      <c r="I137" s="81">
        <v>7</v>
      </c>
      <c r="J137" s="211">
        <f>(G137*20+I137)-(D137*20+F137)</f>
        <v>21</v>
      </c>
      <c r="K137" s="211">
        <v>3.7</v>
      </c>
      <c r="L137" s="211">
        <f>J137*K137</f>
        <v>77.7</v>
      </c>
      <c r="M137" s="125"/>
      <c r="N137" s="67"/>
    </row>
    <row r="138" spans="1:14" ht="15.95" customHeight="1" x14ac:dyDescent="0.25">
      <c r="A138" s="108"/>
      <c r="B138" s="57" t="s">
        <v>193</v>
      </c>
      <c r="C138" s="57" t="s">
        <v>184</v>
      </c>
      <c r="D138" s="57">
        <v>68</v>
      </c>
      <c r="E138" s="210" t="s">
        <v>32</v>
      </c>
      <c r="F138" s="81">
        <v>3</v>
      </c>
      <c r="G138" s="57">
        <v>69</v>
      </c>
      <c r="H138" s="210" t="s">
        <v>32</v>
      </c>
      <c r="I138" s="81">
        <v>10</v>
      </c>
      <c r="J138" s="211">
        <f t="shared" ref="J138:J146" si="5">(G138*20+I138)-(D138*20+F138)</f>
        <v>27</v>
      </c>
      <c r="K138" s="211">
        <v>3.8</v>
      </c>
      <c r="L138" s="211">
        <f t="shared" ref="L138:L144" si="6">J138*K138</f>
        <v>102.6</v>
      </c>
      <c r="M138" s="125"/>
      <c r="N138" s="67"/>
    </row>
    <row r="139" spans="1:14" ht="15.95" customHeight="1" x14ac:dyDescent="0.25">
      <c r="A139" s="108"/>
      <c r="B139" s="57" t="s">
        <v>193</v>
      </c>
      <c r="C139" s="57" t="s">
        <v>184</v>
      </c>
      <c r="D139" s="57">
        <v>69</v>
      </c>
      <c r="E139" s="210" t="s">
        <v>32</v>
      </c>
      <c r="F139" s="81">
        <v>13</v>
      </c>
      <c r="G139" s="57">
        <v>84</v>
      </c>
      <c r="H139" s="210" t="s">
        <v>32</v>
      </c>
      <c r="I139" s="81">
        <v>9</v>
      </c>
      <c r="J139" s="211">
        <f t="shared" si="5"/>
        <v>296</v>
      </c>
      <c r="K139" s="211">
        <v>3.8</v>
      </c>
      <c r="L139" s="211">
        <f t="shared" si="6"/>
        <v>1124.8</v>
      </c>
      <c r="M139" s="125"/>
      <c r="N139" s="67"/>
    </row>
    <row r="140" spans="1:14" ht="15.95" customHeight="1" x14ac:dyDescent="0.25">
      <c r="A140" s="108"/>
      <c r="B140" s="57" t="s">
        <v>193</v>
      </c>
      <c r="C140" s="57" t="s">
        <v>184</v>
      </c>
      <c r="D140" s="57">
        <v>84</v>
      </c>
      <c r="E140" s="210" t="s">
        <v>32</v>
      </c>
      <c r="F140" s="81">
        <v>12</v>
      </c>
      <c r="G140" s="57">
        <v>93</v>
      </c>
      <c r="H140" s="210" t="s">
        <v>32</v>
      </c>
      <c r="I140" s="81">
        <v>13</v>
      </c>
      <c r="J140" s="211">
        <f t="shared" si="5"/>
        <v>181</v>
      </c>
      <c r="K140" s="211">
        <v>3.8</v>
      </c>
      <c r="L140" s="211">
        <f t="shared" si="6"/>
        <v>687.8</v>
      </c>
      <c r="M140" s="125"/>
      <c r="N140" s="67"/>
    </row>
    <row r="141" spans="1:14" ht="15.95" customHeight="1" x14ac:dyDescent="0.25">
      <c r="A141" s="108"/>
      <c r="B141" s="57" t="s">
        <v>193</v>
      </c>
      <c r="C141" s="57" t="s">
        <v>48</v>
      </c>
      <c r="D141" s="57">
        <v>123</v>
      </c>
      <c r="E141" s="210" t="s">
        <v>32</v>
      </c>
      <c r="F141" s="81">
        <v>5</v>
      </c>
      <c r="G141" s="57">
        <v>123</v>
      </c>
      <c r="H141" s="210" t="s">
        <v>32</v>
      </c>
      <c r="I141" s="81">
        <v>12</v>
      </c>
      <c r="J141" s="211">
        <f t="shared" si="5"/>
        <v>7</v>
      </c>
      <c r="K141" s="211">
        <v>3.2</v>
      </c>
      <c r="L141" s="211">
        <f t="shared" si="6"/>
        <v>22.400000000000002</v>
      </c>
      <c r="M141" s="125"/>
      <c r="N141" s="67"/>
    </row>
    <row r="142" spans="1:14" ht="15.95" customHeight="1" x14ac:dyDescent="0.25">
      <c r="A142" s="108"/>
      <c r="B142" s="57" t="s">
        <v>193</v>
      </c>
      <c r="C142" s="57" t="s">
        <v>48</v>
      </c>
      <c r="D142" s="57">
        <v>123</v>
      </c>
      <c r="E142" s="210" t="s">
        <v>32</v>
      </c>
      <c r="F142" s="81">
        <v>17</v>
      </c>
      <c r="G142" s="57">
        <v>124</v>
      </c>
      <c r="H142" s="210" t="s">
        <v>32</v>
      </c>
      <c r="I142" s="81">
        <v>4.3</v>
      </c>
      <c r="J142" s="211">
        <f t="shared" si="5"/>
        <v>7.3000000000001819</v>
      </c>
      <c r="K142" s="211">
        <v>5</v>
      </c>
      <c r="L142" s="211">
        <f t="shared" si="6"/>
        <v>36.500000000000909</v>
      </c>
      <c r="M142" s="125"/>
      <c r="N142" s="67"/>
    </row>
    <row r="143" spans="1:14" ht="15.95" customHeight="1" x14ac:dyDescent="0.25">
      <c r="A143" s="108"/>
      <c r="B143" s="57" t="s">
        <v>193</v>
      </c>
      <c r="C143" s="57" t="s">
        <v>49</v>
      </c>
      <c r="D143" s="57">
        <v>126</v>
      </c>
      <c r="E143" s="210" t="s">
        <v>32</v>
      </c>
      <c r="F143" s="81">
        <v>0</v>
      </c>
      <c r="G143" s="57">
        <v>128</v>
      </c>
      <c r="H143" s="210" t="s">
        <v>32</v>
      </c>
      <c r="I143" s="81">
        <v>7</v>
      </c>
      <c r="J143" s="211">
        <f t="shared" si="5"/>
        <v>47</v>
      </c>
      <c r="K143" s="211">
        <v>3.7</v>
      </c>
      <c r="L143" s="211">
        <f t="shared" si="6"/>
        <v>173.9</v>
      </c>
      <c r="M143" s="125"/>
      <c r="N143" s="67"/>
    </row>
    <row r="144" spans="1:14" ht="15.95" customHeight="1" x14ac:dyDescent="0.25">
      <c r="A144" s="108"/>
      <c r="B144" s="57" t="s">
        <v>193</v>
      </c>
      <c r="C144" s="57" t="s">
        <v>92</v>
      </c>
      <c r="D144" s="57">
        <v>129</v>
      </c>
      <c r="E144" s="210" t="s">
        <v>32</v>
      </c>
      <c r="F144" s="81">
        <v>12</v>
      </c>
      <c r="G144" s="57">
        <v>132</v>
      </c>
      <c r="H144" s="210" t="s">
        <v>32</v>
      </c>
      <c r="I144" s="81">
        <v>1</v>
      </c>
      <c r="J144" s="211">
        <f t="shared" si="5"/>
        <v>49</v>
      </c>
      <c r="K144" s="211">
        <v>7.25</v>
      </c>
      <c r="L144" s="211">
        <f t="shared" si="6"/>
        <v>355.25</v>
      </c>
      <c r="M144" s="125"/>
      <c r="N144" s="67"/>
    </row>
    <row r="145" spans="1:14" ht="15.95" customHeight="1" x14ac:dyDescent="0.25">
      <c r="A145" s="108"/>
      <c r="B145" s="57" t="s">
        <v>193</v>
      </c>
      <c r="C145" s="57" t="s">
        <v>162</v>
      </c>
      <c r="D145" s="57">
        <v>26</v>
      </c>
      <c r="E145" s="210" t="s">
        <v>32</v>
      </c>
      <c r="F145" s="81">
        <v>0</v>
      </c>
      <c r="G145" s="57">
        <v>34</v>
      </c>
      <c r="H145" s="210" t="s">
        <v>32</v>
      </c>
      <c r="I145" s="81">
        <v>0</v>
      </c>
      <c r="J145" s="211">
        <f t="shared" si="5"/>
        <v>160</v>
      </c>
      <c r="K145" s="211">
        <v>3.2</v>
      </c>
      <c r="L145" s="211">
        <f>J145*K145</f>
        <v>512</v>
      </c>
      <c r="M145" s="125"/>
      <c r="N145" s="67"/>
    </row>
    <row r="146" spans="1:14" ht="15.95" customHeight="1" x14ac:dyDescent="0.25">
      <c r="A146" s="108"/>
      <c r="B146" s="57" t="s">
        <v>193</v>
      </c>
      <c r="C146" s="57" t="s">
        <v>184</v>
      </c>
      <c r="D146" s="57">
        <v>58</v>
      </c>
      <c r="E146" s="210" t="s">
        <v>32</v>
      </c>
      <c r="F146" s="81">
        <v>13</v>
      </c>
      <c r="G146" s="57">
        <v>62</v>
      </c>
      <c r="H146" s="210" t="s">
        <v>32</v>
      </c>
      <c r="I146" s="81">
        <v>5</v>
      </c>
      <c r="J146" s="211">
        <f t="shared" si="5"/>
        <v>72</v>
      </c>
      <c r="K146" s="211">
        <v>3.48</v>
      </c>
      <c r="L146" s="211">
        <f>J146*K146</f>
        <v>250.56</v>
      </c>
      <c r="M146" s="125"/>
      <c r="N146" s="67"/>
    </row>
    <row r="147" spans="1:14" ht="15.95" customHeight="1" x14ac:dyDescent="0.25">
      <c r="A147" s="108"/>
      <c r="B147" s="313" t="s">
        <v>206</v>
      </c>
      <c r="C147" s="312"/>
      <c r="D147" s="312"/>
      <c r="E147" s="312"/>
      <c r="F147" s="312"/>
      <c r="G147" s="312"/>
      <c r="H147" s="312"/>
      <c r="I147" s="312"/>
      <c r="J147" s="312"/>
      <c r="K147" s="312"/>
      <c r="L147" s="245">
        <f>SUM(L135:L146)</f>
        <v>3587.7100000000009</v>
      </c>
      <c r="M147" s="67"/>
      <c r="N147" s="67"/>
    </row>
    <row r="148" spans="1:14" ht="15.95" customHeight="1" x14ac:dyDescent="0.25">
      <c r="A148" s="108"/>
      <c r="B148" s="13"/>
      <c r="C148" s="174"/>
      <c r="D148" s="180"/>
      <c r="E148" s="50"/>
      <c r="F148" s="50"/>
      <c r="G148" s="50"/>
      <c r="H148" s="50"/>
      <c r="I148" s="50"/>
      <c r="J148" s="178"/>
      <c r="K148" s="83"/>
      <c r="L148" s="66"/>
      <c r="M148" s="67"/>
      <c r="N148" s="67"/>
    </row>
    <row r="149" spans="1:14" ht="15.95" customHeight="1" x14ac:dyDescent="0.25">
      <c r="A149" s="108"/>
      <c r="B149" s="13"/>
      <c r="C149" s="174"/>
      <c r="E149" s="50"/>
      <c r="F149" s="50"/>
      <c r="G149" s="50"/>
      <c r="H149" s="50"/>
      <c r="I149" s="50"/>
      <c r="J149" s="178"/>
      <c r="K149" s="83"/>
      <c r="L149" s="66"/>
      <c r="M149" s="67"/>
      <c r="N149" s="67"/>
    </row>
    <row r="150" spans="1:14" ht="15.95" customHeight="1" x14ac:dyDescent="0.25">
      <c r="A150" s="108"/>
      <c r="B150" s="50"/>
      <c r="C150" s="50"/>
      <c r="D150" s="50"/>
      <c r="E150" s="50"/>
      <c r="F150" s="50"/>
      <c r="G150" s="50"/>
      <c r="H150" s="50"/>
      <c r="I150" s="50"/>
      <c r="J150" s="178"/>
      <c r="K150" s="83"/>
      <c r="L150" s="66"/>
      <c r="M150" s="67"/>
      <c r="N150" s="67"/>
    </row>
    <row r="151" spans="1:14" ht="15.95" customHeight="1" x14ac:dyDescent="0.25">
      <c r="A151" s="108"/>
      <c r="B151" s="50"/>
      <c r="C151" s="50"/>
      <c r="D151" s="50"/>
      <c r="E151" s="50"/>
      <c r="F151" s="50"/>
      <c r="G151" s="50"/>
      <c r="H151" s="50"/>
      <c r="I151" s="50"/>
      <c r="J151" s="178"/>
      <c r="K151" s="83"/>
      <c r="L151" s="66"/>
      <c r="M151" s="67"/>
      <c r="N151" s="67"/>
    </row>
    <row r="152" spans="1:14" ht="15.95" customHeight="1" x14ac:dyDescent="0.25">
      <c r="A152" s="108"/>
      <c r="B152" s="50"/>
      <c r="C152" s="50"/>
      <c r="D152" s="50"/>
      <c r="E152" s="50"/>
      <c r="F152" s="50"/>
      <c r="G152" s="50"/>
      <c r="H152" s="50"/>
      <c r="I152" s="50"/>
      <c r="J152" s="178"/>
      <c r="K152" s="83"/>
      <c r="L152" s="66"/>
      <c r="M152" s="67"/>
      <c r="N152" s="67"/>
    </row>
    <row r="153" spans="1:14" ht="15.95" customHeight="1" x14ac:dyDescent="0.25">
      <c r="A153" s="108"/>
      <c r="B153" s="50"/>
      <c r="C153" s="50"/>
      <c r="D153" s="50"/>
      <c r="E153" s="50"/>
      <c r="F153" s="50"/>
      <c r="G153" s="50"/>
      <c r="H153" s="50"/>
      <c r="I153" s="50"/>
      <c r="J153" s="178"/>
      <c r="K153" s="83"/>
      <c r="L153" s="66"/>
      <c r="M153" s="67"/>
      <c r="N153" s="67"/>
    </row>
    <row r="154" spans="1:14" ht="15.95" customHeight="1" x14ac:dyDescent="0.25">
      <c r="A154" s="108"/>
      <c r="B154" s="50"/>
      <c r="C154" s="50"/>
      <c r="D154" s="50"/>
      <c r="E154" s="50"/>
      <c r="F154" s="50"/>
      <c r="G154" s="50"/>
      <c r="H154" s="50"/>
      <c r="I154" s="50"/>
      <c r="J154" s="178"/>
      <c r="K154" s="83"/>
      <c r="L154" s="66"/>
      <c r="M154" s="67"/>
      <c r="N154" s="67"/>
    </row>
    <row r="155" spans="1:14" ht="15.95" customHeight="1" x14ac:dyDescent="0.25">
      <c r="A155" s="108"/>
      <c r="B155" s="13"/>
      <c r="C155" s="174"/>
      <c r="E155" s="50"/>
      <c r="F155" s="50"/>
      <c r="G155" s="50"/>
      <c r="H155" s="50"/>
      <c r="I155" s="50"/>
      <c r="J155" s="178"/>
      <c r="K155" s="83"/>
      <c r="L155" s="66"/>
      <c r="M155" s="67"/>
      <c r="N155" s="67"/>
    </row>
    <row r="156" spans="1:14" ht="15.95" customHeight="1" x14ac:dyDescent="0.25">
      <c r="A156" s="108"/>
      <c r="B156" s="13"/>
      <c r="C156" s="174"/>
      <c r="D156" s="180"/>
      <c r="E156" s="50"/>
      <c r="F156" s="50"/>
      <c r="G156" s="50"/>
      <c r="H156" s="50"/>
      <c r="I156" s="50"/>
      <c r="J156" s="178"/>
      <c r="K156" s="83"/>
      <c r="L156" s="66"/>
      <c r="M156" s="67"/>
      <c r="N156" s="67"/>
    </row>
    <row r="157" spans="1:14" ht="15.95" customHeight="1" x14ac:dyDescent="0.25">
      <c r="A157" s="108"/>
      <c r="B157" s="13"/>
      <c r="C157" s="174"/>
      <c r="E157" s="50"/>
      <c r="F157" s="50"/>
      <c r="G157" s="50"/>
      <c r="H157" s="50"/>
      <c r="I157" s="50"/>
      <c r="J157" s="178"/>
      <c r="K157" s="83"/>
      <c r="L157" s="66"/>
      <c r="M157" s="67"/>
      <c r="N157" s="67"/>
    </row>
    <row r="158" spans="1:14" ht="15.95" customHeight="1" x14ac:dyDescent="0.25">
      <c r="A158" s="108"/>
      <c r="B158" s="13"/>
      <c r="C158" s="174"/>
      <c r="D158" s="180"/>
      <c r="E158" s="50"/>
      <c r="F158" s="50"/>
      <c r="G158" s="50"/>
      <c r="H158" s="50"/>
      <c r="I158" s="50"/>
      <c r="J158" s="178"/>
      <c r="K158" s="83"/>
      <c r="L158" s="66"/>
      <c r="M158" s="67"/>
      <c r="N158" s="67"/>
    </row>
    <row r="159" spans="1:14" ht="15.95" customHeight="1" x14ac:dyDescent="0.25">
      <c r="A159" s="108"/>
      <c r="B159" s="13"/>
      <c r="C159" s="174"/>
      <c r="D159" s="180"/>
      <c r="E159" s="50"/>
      <c r="F159" s="50"/>
      <c r="G159" s="50"/>
      <c r="H159" s="50"/>
      <c r="I159" s="50"/>
      <c r="J159" s="178"/>
      <c r="K159" s="83"/>
      <c r="L159" s="66"/>
      <c r="M159" s="67"/>
      <c r="N159" s="67"/>
    </row>
    <row r="160" spans="1:14" ht="15.95" customHeight="1" x14ac:dyDescent="0.25">
      <c r="A160" s="108"/>
      <c r="B160" s="13"/>
      <c r="C160" s="174"/>
      <c r="E160" s="50"/>
      <c r="F160" s="50"/>
      <c r="G160" s="50"/>
      <c r="H160" s="50"/>
      <c r="I160" s="50"/>
      <c r="J160" s="178"/>
      <c r="K160" s="83"/>
      <c r="L160" s="66"/>
      <c r="M160" s="67"/>
      <c r="N160" s="67"/>
    </row>
    <row r="161" spans="1:14" ht="15.95" customHeight="1" x14ac:dyDescent="0.25">
      <c r="A161" s="108"/>
      <c r="B161" s="13"/>
      <c r="C161" s="174"/>
      <c r="D161" s="180"/>
      <c r="E161" s="50"/>
      <c r="F161" s="50"/>
      <c r="G161" s="50"/>
      <c r="H161" s="50"/>
      <c r="I161" s="50"/>
      <c r="J161" s="178"/>
      <c r="K161" s="83"/>
      <c r="L161" s="66"/>
      <c r="M161" s="67"/>
      <c r="N161" s="67"/>
    </row>
    <row r="162" spans="1:14" ht="15.95" customHeight="1" x14ac:dyDescent="0.25">
      <c r="A162" s="108"/>
      <c r="B162" s="13"/>
      <c r="C162" s="174"/>
      <c r="D162" s="180"/>
      <c r="E162" s="50"/>
      <c r="F162" s="50"/>
      <c r="G162" s="50"/>
      <c r="H162" s="50"/>
      <c r="I162" s="50"/>
      <c r="J162" s="178"/>
      <c r="K162" s="83"/>
      <c r="L162" s="66"/>
      <c r="M162" s="67"/>
      <c r="N162" s="67"/>
    </row>
    <row r="163" spans="1:14" ht="15.95" customHeight="1" x14ac:dyDescent="0.25">
      <c r="A163" s="108"/>
      <c r="B163" s="13"/>
      <c r="C163" s="174"/>
      <c r="E163" s="50"/>
      <c r="F163" s="50"/>
      <c r="G163" s="50"/>
      <c r="H163" s="50"/>
      <c r="I163" s="50"/>
      <c r="J163" s="178"/>
      <c r="K163" s="83"/>
      <c r="L163" s="66"/>
      <c r="M163" s="67"/>
      <c r="N163" s="67"/>
    </row>
    <row r="164" spans="1:14" ht="15.95" customHeight="1" x14ac:dyDescent="0.25">
      <c r="A164" s="108"/>
      <c r="B164" s="116"/>
      <c r="C164" s="116" t="s">
        <v>26</v>
      </c>
      <c r="D164" s="180"/>
      <c r="E164" s="50"/>
      <c r="G164" s="50"/>
      <c r="H164" s="50"/>
      <c r="I164" s="50"/>
      <c r="J164" s="116" t="s">
        <v>27</v>
      </c>
      <c r="K164" s="83"/>
      <c r="L164" s="66"/>
      <c r="M164" s="67"/>
      <c r="N164" s="67"/>
    </row>
    <row r="165" spans="1:14" ht="15.95" customHeight="1" x14ac:dyDescent="0.25">
      <c r="A165" s="108"/>
      <c r="B165" s="13"/>
      <c r="C165" s="174"/>
      <c r="D165" s="180"/>
      <c r="E165" s="50"/>
      <c r="F165" s="50"/>
      <c r="G165" s="50"/>
      <c r="H165" s="50"/>
      <c r="I165" s="50"/>
      <c r="J165" s="178"/>
      <c r="K165" s="83"/>
      <c r="L165" s="66"/>
      <c r="M165" s="67"/>
      <c r="N165" s="67"/>
    </row>
    <row r="166" spans="1:14" ht="15.95" customHeight="1" x14ac:dyDescent="0.25">
      <c r="A166" s="108"/>
      <c r="B166" s="13"/>
      <c r="C166" s="174"/>
      <c r="E166" s="50"/>
      <c r="F166" s="50"/>
      <c r="G166" s="50"/>
      <c r="H166" s="50"/>
      <c r="I166" s="50"/>
      <c r="J166" s="178"/>
      <c r="K166" s="83"/>
      <c r="L166" s="66"/>
      <c r="M166" s="67"/>
      <c r="N166" s="67"/>
    </row>
    <row r="167" spans="1:14" ht="15.95" customHeight="1" x14ac:dyDescent="0.25">
      <c r="A167" s="108"/>
      <c r="B167" s="13"/>
      <c r="C167" s="50"/>
      <c r="D167" s="50"/>
      <c r="E167" s="50"/>
      <c r="F167" s="50"/>
      <c r="G167" s="50"/>
      <c r="H167" s="50"/>
      <c r="I167" s="50"/>
      <c r="J167" s="50"/>
      <c r="K167" s="50"/>
      <c r="L167" s="66"/>
      <c r="M167" s="67"/>
      <c r="N167" s="67"/>
    </row>
    <row r="168" spans="1:14" ht="15.95" customHeight="1" x14ac:dyDescent="0.25">
      <c r="A168" s="118" t="s">
        <v>59</v>
      </c>
      <c r="B168" s="330" t="s">
        <v>72</v>
      </c>
      <c r="C168" s="331"/>
      <c r="D168" s="331"/>
      <c r="E168" s="331"/>
      <c r="F168" s="331"/>
      <c r="G168" s="331"/>
      <c r="H168" s="331"/>
      <c r="I168" s="331"/>
      <c r="J168" s="331"/>
      <c r="K168" s="331"/>
      <c r="L168" s="332"/>
      <c r="M168" s="119" t="s">
        <v>9</v>
      </c>
      <c r="N168" s="120">
        <f>L219</f>
        <v>22350.600000000006</v>
      </c>
    </row>
    <row r="169" spans="1:14" ht="15.95" customHeight="1" x14ac:dyDescent="0.25">
      <c r="A169" s="108"/>
      <c r="B169" s="130"/>
      <c r="C169" s="107"/>
      <c r="D169" s="107"/>
      <c r="E169" s="107"/>
      <c r="F169" s="107"/>
      <c r="G169" s="107"/>
      <c r="H169" s="107"/>
      <c r="I169" s="107"/>
      <c r="J169" s="107"/>
      <c r="K169" s="107"/>
      <c r="L169" s="131"/>
      <c r="M169" s="67"/>
      <c r="N169" s="108"/>
    </row>
    <row r="170" spans="1:14" ht="15.95" customHeight="1" x14ac:dyDescent="0.25">
      <c r="A170" s="108"/>
      <c r="B170" s="205"/>
      <c r="C170" s="206"/>
      <c r="D170" s="206"/>
      <c r="E170" s="206"/>
      <c r="F170" s="206"/>
      <c r="G170" s="206"/>
      <c r="H170" s="206"/>
      <c r="I170" s="206"/>
      <c r="J170" s="206"/>
      <c r="K170" s="206"/>
      <c r="L170" s="207"/>
      <c r="M170" s="67"/>
      <c r="N170" s="108"/>
    </row>
    <row r="171" spans="1:14" ht="44.25" customHeight="1" x14ac:dyDescent="0.25">
      <c r="A171" s="108"/>
      <c r="B171" s="168" t="s">
        <v>68</v>
      </c>
      <c r="C171" s="168" t="s">
        <v>145</v>
      </c>
      <c r="D171" s="329" t="s">
        <v>55</v>
      </c>
      <c r="E171" s="329"/>
      <c r="F171" s="329"/>
      <c r="G171" s="329" t="s">
        <v>56</v>
      </c>
      <c r="H171" s="329"/>
      <c r="I171" s="329"/>
      <c r="J171" s="195" t="s">
        <v>120</v>
      </c>
      <c r="K171" s="195" t="s">
        <v>121</v>
      </c>
      <c r="L171" s="195" t="s">
        <v>165</v>
      </c>
      <c r="M171" s="125"/>
      <c r="N171" s="108"/>
    </row>
    <row r="172" spans="1:14" ht="15.95" customHeight="1" x14ac:dyDescent="0.25">
      <c r="A172" s="108"/>
      <c r="B172" s="57" t="s">
        <v>93</v>
      </c>
      <c r="C172" s="57" t="s">
        <v>92</v>
      </c>
      <c r="D172" s="57"/>
      <c r="E172" s="210"/>
      <c r="F172" s="81"/>
      <c r="G172" s="57"/>
      <c r="H172" s="210"/>
      <c r="I172" s="81"/>
      <c r="J172" s="211"/>
      <c r="K172" s="211"/>
      <c r="L172" s="281">
        <v>4166.62</v>
      </c>
      <c r="M172" s="125"/>
      <c r="N172" s="108"/>
    </row>
    <row r="173" spans="1:14" ht="15.95" customHeight="1" x14ac:dyDescent="0.25">
      <c r="A173" s="108"/>
      <c r="B173" s="57" t="s">
        <v>194</v>
      </c>
      <c r="C173" s="57" t="s">
        <v>159</v>
      </c>
      <c r="D173" s="57"/>
      <c r="E173" s="210"/>
      <c r="F173" s="81"/>
      <c r="G173" s="57"/>
      <c r="H173" s="210"/>
      <c r="I173" s="81"/>
      <c r="J173" s="211"/>
      <c r="K173" s="211"/>
      <c r="L173" s="281">
        <v>66.34</v>
      </c>
      <c r="M173" s="125"/>
      <c r="N173" s="108"/>
    </row>
    <row r="174" spans="1:14" ht="15.95" customHeight="1" x14ac:dyDescent="0.25">
      <c r="A174" s="108"/>
      <c r="B174" s="57" t="s">
        <v>98</v>
      </c>
      <c r="C174" s="57" t="s">
        <v>97</v>
      </c>
      <c r="D174" s="57"/>
      <c r="E174" s="210"/>
      <c r="F174" s="81"/>
      <c r="G174" s="57"/>
      <c r="H174" s="210"/>
      <c r="I174" s="81"/>
      <c r="J174" s="211"/>
      <c r="K174" s="211"/>
      <c r="L174" s="281">
        <v>134.65</v>
      </c>
      <c r="M174" s="125"/>
      <c r="N174" s="108"/>
    </row>
    <row r="175" spans="1:14" ht="15.95" customHeight="1" x14ac:dyDescent="0.25">
      <c r="A175" s="108"/>
      <c r="B175" s="57" t="s">
        <v>98</v>
      </c>
      <c r="C175" s="57" t="s">
        <v>97</v>
      </c>
      <c r="D175" s="57"/>
      <c r="E175" s="210"/>
      <c r="F175" s="81"/>
      <c r="G175" s="57"/>
      <c r="H175" s="210"/>
      <c r="I175" s="81"/>
      <c r="J175" s="211"/>
      <c r="K175" s="211"/>
      <c r="L175" s="281">
        <v>188.09</v>
      </c>
      <c r="M175" s="125"/>
      <c r="N175" s="108"/>
    </row>
    <row r="176" spans="1:14" ht="15.95" customHeight="1" x14ac:dyDescent="0.25">
      <c r="A176" s="108"/>
      <c r="B176" s="57" t="s">
        <v>99</v>
      </c>
      <c r="C176" s="57" t="s">
        <v>97</v>
      </c>
      <c r="D176" s="57"/>
      <c r="E176" s="210"/>
      <c r="F176" s="81"/>
      <c r="G176" s="57"/>
      <c r="H176" s="210"/>
      <c r="I176" s="81"/>
      <c r="J176" s="211"/>
      <c r="K176" s="211"/>
      <c r="L176" s="281">
        <v>154.85</v>
      </c>
      <c r="M176" s="125"/>
      <c r="N176" s="108"/>
    </row>
    <row r="177" spans="1:14" ht="15.95" customHeight="1" x14ac:dyDescent="0.25">
      <c r="A177" s="108"/>
      <c r="B177" s="57" t="s">
        <v>99</v>
      </c>
      <c r="C177" s="57" t="s">
        <v>97</v>
      </c>
      <c r="D177" s="57"/>
      <c r="E177" s="210"/>
      <c r="F177" s="81"/>
      <c r="G177" s="57"/>
      <c r="H177" s="210"/>
      <c r="I177" s="81"/>
      <c r="J177" s="211"/>
      <c r="K177" s="211"/>
      <c r="L177" s="281">
        <v>115.89</v>
      </c>
      <c r="M177" s="125"/>
      <c r="N177" s="108"/>
    </row>
    <row r="178" spans="1:14" ht="15.95" customHeight="1" x14ac:dyDescent="0.25">
      <c r="A178" s="108"/>
      <c r="B178" s="57" t="s">
        <v>100</v>
      </c>
      <c r="C178" s="57" t="s">
        <v>111</v>
      </c>
      <c r="D178" s="57"/>
      <c r="E178" s="210"/>
      <c r="F178" s="81"/>
      <c r="G178" s="57"/>
      <c r="H178" s="210"/>
      <c r="I178" s="81"/>
      <c r="J178" s="211"/>
      <c r="K178" s="211"/>
      <c r="L178" s="281">
        <v>59.65</v>
      </c>
      <c r="M178" s="125"/>
      <c r="N178" s="108"/>
    </row>
    <row r="179" spans="1:14" ht="15.95" customHeight="1" x14ac:dyDescent="0.25">
      <c r="A179" s="108"/>
      <c r="B179" s="57" t="s">
        <v>100</v>
      </c>
      <c r="C179" s="57" t="s">
        <v>112</v>
      </c>
      <c r="D179" s="57"/>
      <c r="E179" s="210"/>
      <c r="F179" s="81"/>
      <c r="G179" s="57"/>
      <c r="H179" s="210"/>
      <c r="I179" s="81"/>
      <c r="J179" s="211"/>
      <c r="K179" s="211"/>
      <c r="L179" s="281">
        <v>61.54</v>
      </c>
      <c r="M179" s="125"/>
      <c r="N179" s="108"/>
    </row>
    <row r="180" spans="1:14" ht="15.95" customHeight="1" x14ac:dyDescent="0.25">
      <c r="A180" s="108"/>
      <c r="B180" s="57" t="s">
        <v>100</v>
      </c>
      <c r="C180" s="57" t="s">
        <v>113</v>
      </c>
      <c r="D180" s="57"/>
      <c r="E180" s="210"/>
      <c r="F180" s="81"/>
      <c r="G180" s="57"/>
      <c r="H180" s="210"/>
      <c r="I180" s="81"/>
      <c r="J180" s="211"/>
      <c r="K180" s="211"/>
      <c r="L180" s="281">
        <v>68.3</v>
      </c>
      <c r="M180" s="125"/>
      <c r="N180" s="108"/>
    </row>
    <row r="181" spans="1:14" ht="15.95" customHeight="1" x14ac:dyDescent="0.25">
      <c r="A181" s="108"/>
      <c r="B181" s="57" t="s">
        <v>100</v>
      </c>
      <c r="C181" s="57" t="s">
        <v>114</v>
      </c>
      <c r="D181" s="57"/>
      <c r="E181" s="210"/>
      <c r="F181" s="81"/>
      <c r="G181" s="57"/>
      <c r="H181" s="210"/>
      <c r="I181" s="81"/>
      <c r="J181" s="211"/>
      <c r="K181" s="211"/>
      <c r="L181" s="281">
        <v>78.61</v>
      </c>
      <c r="M181" s="125"/>
      <c r="N181" s="108"/>
    </row>
    <row r="182" spans="1:14" ht="15.95" customHeight="1" x14ac:dyDescent="0.25">
      <c r="A182" s="108"/>
      <c r="B182" s="57" t="s">
        <v>101</v>
      </c>
      <c r="C182" s="57" t="s">
        <v>111</v>
      </c>
      <c r="D182" s="57"/>
      <c r="E182" s="210"/>
      <c r="F182" s="81"/>
      <c r="G182" s="57"/>
      <c r="H182" s="210"/>
      <c r="I182" s="81"/>
      <c r="J182" s="211"/>
      <c r="K182" s="211"/>
      <c r="L182" s="281">
        <v>83.76</v>
      </c>
      <c r="M182" s="125"/>
      <c r="N182" s="108"/>
    </row>
    <row r="183" spans="1:14" ht="15.95" customHeight="1" x14ac:dyDescent="0.25">
      <c r="A183" s="108"/>
      <c r="B183" s="57" t="s">
        <v>101</v>
      </c>
      <c r="C183" s="57" t="s">
        <v>112</v>
      </c>
      <c r="D183" s="57"/>
      <c r="E183" s="210"/>
      <c r="F183" s="81"/>
      <c r="G183" s="57"/>
      <c r="H183" s="210"/>
      <c r="I183" s="81"/>
      <c r="J183" s="211"/>
      <c r="K183" s="211"/>
      <c r="L183" s="281">
        <v>55.24</v>
      </c>
      <c r="M183" s="125"/>
      <c r="N183" s="108"/>
    </row>
    <row r="184" spans="1:14" ht="15.95" customHeight="1" x14ac:dyDescent="0.25">
      <c r="A184" s="108"/>
      <c r="B184" s="57" t="s">
        <v>102</v>
      </c>
      <c r="C184" s="57" t="s">
        <v>111</v>
      </c>
      <c r="D184" s="57"/>
      <c r="E184" s="210"/>
      <c r="F184" s="81"/>
      <c r="G184" s="57"/>
      <c r="H184" s="210"/>
      <c r="I184" s="81"/>
      <c r="J184" s="211"/>
      <c r="K184" s="211"/>
      <c r="L184" s="281">
        <v>56.92</v>
      </c>
      <c r="M184" s="125"/>
      <c r="N184" s="108"/>
    </row>
    <row r="185" spans="1:14" ht="15.95" customHeight="1" x14ac:dyDescent="0.25">
      <c r="A185" s="108"/>
      <c r="B185" s="57" t="s">
        <v>102</v>
      </c>
      <c r="C185" s="57" t="s">
        <v>112</v>
      </c>
      <c r="D185" s="57"/>
      <c r="E185" s="210"/>
      <c r="F185" s="81"/>
      <c r="G185" s="57"/>
      <c r="H185" s="210"/>
      <c r="I185" s="81"/>
      <c r="J185" s="211"/>
      <c r="K185" s="211"/>
      <c r="L185" s="281">
        <v>66.2</v>
      </c>
      <c r="M185" s="125"/>
      <c r="N185" s="108"/>
    </row>
    <row r="186" spans="1:14" ht="15.95" customHeight="1" x14ac:dyDescent="0.25">
      <c r="A186" s="108"/>
      <c r="B186" s="57" t="s">
        <v>102</v>
      </c>
      <c r="C186" s="57" t="s">
        <v>113</v>
      </c>
      <c r="D186" s="57"/>
      <c r="E186" s="210"/>
      <c r="F186" s="81"/>
      <c r="G186" s="57"/>
      <c r="H186" s="210"/>
      <c r="I186" s="81"/>
      <c r="J186" s="211"/>
      <c r="K186" s="211"/>
      <c r="L186" s="281">
        <v>71.75</v>
      </c>
      <c r="M186" s="125"/>
      <c r="N186" s="108"/>
    </row>
    <row r="187" spans="1:14" ht="15.95" customHeight="1" x14ac:dyDescent="0.25">
      <c r="A187" s="108"/>
      <c r="B187" s="57" t="s">
        <v>102</v>
      </c>
      <c r="C187" s="57" t="s">
        <v>114</v>
      </c>
      <c r="D187" s="57"/>
      <c r="E187" s="210"/>
      <c r="F187" s="81"/>
      <c r="G187" s="57"/>
      <c r="H187" s="210"/>
      <c r="I187" s="81"/>
      <c r="J187" s="211"/>
      <c r="K187" s="211"/>
      <c r="L187" s="281">
        <v>45.56</v>
      </c>
      <c r="M187" s="125"/>
      <c r="N187" s="108"/>
    </row>
    <row r="188" spans="1:14" ht="15.95" customHeight="1" x14ac:dyDescent="0.25">
      <c r="A188" s="108"/>
      <c r="B188" s="57" t="s">
        <v>103</v>
      </c>
      <c r="C188" s="57" t="s">
        <v>111</v>
      </c>
      <c r="D188" s="57"/>
      <c r="E188" s="210"/>
      <c r="F188" s="81"/>
      <c r="G188" s="57"/>
      <c r="H188" s="210"/>
      <c r="I188" s="81"/>
      <c r="J188" s="211"/>
      <c r="K188" s="211"/>
      <c r="L188" s="281">
        <v>59.8</v>
      </c>
      <c r="M188" s="125"/>
      <c r="N188" s="108"/>
    </row>
    <row r="189" spans="1:14" ht="15.95" customHeight="1" x14ac:dyDescent="0.25">
      <c r="A189" s="108"/>
      <c r="B189" s="57" t="s">
        <v>103</v>
      </c>
      <c r="C189" s="57" t="s">
        <v>112</v>
      </c>
      <c r="D189" s="57"/>
      <c r="E189" s="210"/>
      <c r="F189" s="81"/>
      <c r="G189" s="57"/>
      <c r="H189" s="210"/>
      <c r="I189" s="81"/>
      <c r="J189" s="211"/>
      <c r="K189" s="211"/>
      <c r="L189" s="281">
        <v>79.8</v>
      </c>
      <c r="M189" s="125"/>
      <c r="N189" s="108"/>
    </row>
    <row r="190" spans="1:14" ht="15.95" customHeight="1" x14ac:dyDescent="0.25">
      <c r="A190" s="108"/>
      <c r="B190" s="57" t="s">
        <v>103</v>
      </c>
      <c r="C190" s="57" t="s">
        <v>113</v>
      </c>
      <c r="D190" s="57"/>
      <c r="E190" s="210"/>
      <c r="F190" s="81"/>
      <c r="G190" s="57"/>
      <c r="H190" s="210"/>
      <c r="I190" s="81"/>
      <c r="J190" s="211"/>
      <c r="K190" s="211"/>
      <c r="L190" s="281">
        <v>86.18</v>
      </c>
      <c r="M190" s="125"/>
      <c r="N190" s="108"/>
    </row>
    <row r="191" spans="1:14" ht="15.95" customHeight="1" x14ac:dyDescent="0.25">
      <c r="A191" s="108"/>
      <c r="B191" s="57" t="s">
        <v>103</v>
      </c>
      <c r="C191" s="57" t="s">
        <v>114</v>
      </c>
      <c r="D191" s="57"/>
      <c r="E191" s="210"/>
      <c r="F191" s="81"/>
      <c r="G191" s="57"/>
      <c r="H191" s="210"/>
      <c r="I191" s="81"/>
      <c r="J191" s="211"/>
      <c r="K191" s="211"/>
      <c r="L191" s="281">
        <v>58.6</v>
      </c>
      <c r="M191" s="125"/>
      <c r="N191" s="108"/>
    </row>
    <row r="192" spans="1:14" ht="15.95" customHeight="1" x14ac:dyDescent="0.25">
      <c r="A192" s="108"/>
      <c r="B192" s="57" t="s">
        <v>104</v>
      </c>
      <c r="C192" s="57" t="s">
        <v>111</v>
      </c>
      <c r="D192" s="57"/>
      <c r="E192" s="210"/>
      <c r="F192" s="81"/>
      <c r="G192" s="57"/>
      <c r="H192" s="210"/>
      <c r="I192" s="81"/>
      <c r="J192" s="211"/>
      <c r="K192" s="211"/>
      <c r="L192" s="281">
        <v>43.77</v>
      </c>
      <c r="M192" s="125"/>
      <c r="N192" s="108"/>
    </row>
    <row r="193" spans="1:14" ht="15.95" customHeight="1" x14ac:dyDescent="0.25">
      <c r="A193" s="108"/>
      <c r="B193" s="57" t="s">
        <v>104</v>
      </c>
      <c r="C193" s="57" t="s">
        <v>112</v>
      </c>
      <c r="D193" s="57"/>
      <c r="E193" s="210"/>
      <c r="F193" s="81"/>
      <c r="G193" s="57"/>
      <c r="H193" s="210"/>
      <c r="I193" s="81"/>
      <c r="J193" s="211"/>
      <c r="K193" s="211"/>
      <c r="L193" s="281">
        <v>92.12</v>
      </c>
      <c r="M193" s="125"/>
      <c r="N193" s="108"/>
    </row>
    <row r="194" spans="1:14" ht="15.95" customHeight="1" x14ac:dyDescent="0.25">
      <c r="A194" s="108"/>
      <c r="B194" s="57" t="s">
        <v>104</v>
      </c>
      <c r="C194" s="57" t="s">
        <v>113</v>
      </c>
      <c r="D194" s="57"/>
      <c r="E194" s="210"/>
      <c r="F194" s="81"/>
      <c r="G194" s="57"/>
      <c r="H194" s="210"/>
      <c r="I194" s="81"/>
      <c r="J194" s="211"/>
      <c r="K194" s="211"/>
      <c r="L194" s="281">
        <v>118.58</v>
      </c>
      <c r="M194" s="125"/>
      <c r="N194" s="108"/>
    </row>
    <row r="195" spans="1:14" ht="15.95" customHeight="1" x14ac:dyDescent="0.25">
      <c r="A195" s="108"/>
      <c r="B195" s="57" t="s">
        <v>195</v>
      </c>
      <c r="C195" s="57" t="s">
        <v>167</v>
      </c>
      <c r="D195" s="57">
        <v>58</v>
      </c>
      <c r="E195" s="210" t="s">
        <v>32</v>
      </c>
      <c r="F195" s="81">
        <v>16</v>
      </c>
      <c r="G195" s="57">
        <v>60</v>
      </c>
      <c r="H195" s="210" t="s">
        <v>32</v>
      </c>
      <c r="I195" s="81">
        <v>18</v>
      </c>
      <c r="J195" s="211">
        <f t="shared" ref="J195:J196" si="7">(G195*20+I195)-(D195*20+F195)</f>
        <v>42</v>
      </c>
      <c r="K195" s="211">
        <v>3.7</v>
      </c>
      <c r="L195" s="211">
        <f t="shared" ref="L195:L196" si="8">J195*K195</f>
        <v>155.4</v>
      </c>
      <c r="M195" s="125"/>
      <c r="N195" s="108"/>
    </row>
    <row r="196" spans="1:14" ht="15.95" customHeight="1" x14ac:dyDescent="0.25">
      <c r="A196" s="108"/>
      <c r="B196" s="57" t="s">
        <v>195</v>
      </c>
      <c r="C196" s="57" t="s">
        <v>167</v>
      </c>
      <c r="D196" s="57">
        <v>68</v>
      </c>
      <c r="E196" s="210" t="s">
        <v>32</v>
      </c>
      <c r="F196" s="81">
        <v>16</v>
      </c>
      <c r="G196" s="57">
        <v>70</v>
      </c>
      <c r="H196" s="210" t="s">
        <v>32</v>
      </c>
      <c r="I196" s="81">
        <v>0</v>
      </c>
      <c r="J196" s="211">
        <f t="shared" si="7"/>
        <v>24</v>
      </c>
      <c r="K196" s="211">
        <v>3.7</v>
      </c>
      <c r="L196" s="211">
        <f t="shared" si="8"/>
        <v>88.800000000000011</v>
      </c>
      <c r="M196" s="125"/>
      <c r="N196" s="108"/>
    </row>
    <row r="197" spans="1:14" ht="15.95" customHeight="1" x14ac:dyDescent="0.25">
      <c r="A197" s="108"/>
      <c r="B197" s="57" t="s">
        <v>195</v>
      </c>
      <c r="C197" s="57" t="s">
        <v>167</v>
      </c>
      <c r="D197" s="57">
        <v>70</v>
      </c>
      <c r="E197" s="210" t="s">
        <v>32</v>
      </c>
      <c r="F197" s="81">
        <v>6</v>
      </c>
      <c r="G197" s="57">
        <v>71</v>
      </c>
      <c r="H197" s="210" t="s">
        <v>32</v>
      </c>
      <c r="I197" s="81">
        <v>7</v>
      </c>
      <c r="J197" s="211">
        <f>(G197*20+I197)-(D197*20+F197)</f>
        <v>21</v>
      </c>
      <c r="K197" s="211">
        <v>3.7</v>
      </c>
      <c r="L197" s="211">
        <f>J197*K197</f>
        <v>77.7</v>
      </c>
      <c r="M197" s="125"/>
      <c r="N197" s="108"/>
    </row>
    <row r="198" spans="1:14" ht="15.95" customHeight="1" x14ac:dyDescent="0.25">
      <c r="A198" s="108"/>
      <c r="B198" s="57" t="s">
        <v>196</v>
      </c>
      <c r="C198" s="57" t="s">
        <v>92</v>
      </c>
      <c r="D198" s="67"/>
      <c r="E198" s="210"/>
      <c r="F198" s="81"/>
      <c r="G198" s="57"/>
      <c r="H198" s="210"/>
      <c r="I198" s="81"/>
      <c r="J198" s="211"/>
      <c r="K198" s="211"/>
      <c r="L198" s="211">
        <v>10896.65</v>
      </c>
      <c r="M198" s="125"/>
      <c r="N198" s="108"/>
    </row>
    <row r="199" spans="1:14" ht="15.95" customHeight="1" x14ac:dyDescent="0.25">
      <c r="A199" s="108"/>
      <c r="B199" s="57" t="s">
        <v>197</v>
      </c>
      <c r="C199" s="57" t="s">
        <v>111</v>
      </c>
      <c r="D199" s="67"/>
      <c r="E199" s="210"/>
      <c r="F199" s="81"/>
      <c r="G199" s="57"/>
      <c r="H199" s="210"/>
      <c r="I199" s="81"/>
      <c r="J199" s="211"/>
      <c r="K199" s="211"/>
      <c r="L199" s="211">
        <v>121.77</v>
      </c>
      <c r="M199" s="125"/>
      <c r="N199" s="67"/>
    </row>
    <row r="200" spans="1:14" ht="15.95" customHeight="1" x14ac:dyDescent="0.25">
      <c r="A200" s="108"/>
      <c r="B200" s="57" t="s">
        <v>197</v>
      </c>
      <c r="C200" s="57" t="s">
        <v>112</v>
      </c>
      <c r="D200" s="67"/>
      <c r="E200" s="210"/>
      <c r="F200" s="81"/>
      <c r="G200" s="57"/>
      <c r="H200" s="210"/>
      <c r="I200" s="81"/>
      <c r="J200" s="211"/>
      <c r="K200" s="211"/>
      <c r="L200" s="211">
        <v>142.57</v>
      </c>
      <c r="M200" s="125"/>
      <c r="N200" s="67"/>
    </row>
    <row r="201" spans="1:14" ht="15.95" customHeight="1" x14ac:dyDescent="0.25">
      <c r="A201" s="108"/>
      <c r="B201" s="57" t="s">
        <v>198</v>
      </c>
      <c r="C201" s="57" t="s">
        <v>111</v>
      </c>
      <c r="D201" s="67"/>
      <c r="E201" s="210"/>
      <c r="F201" s="81"/>
      <c r="G201" s="57"/>
      <c r="H201" s="210"/>
      <c r="I201" s="81"/>
      <c r="J201" s="211"/>
      <c r="K201" s="211"/>
      <c r="L201" s="211">
        <v>146.32</v>
      </c>
      <c r="M201" s="125"/>
      <c r="N201" s="67"/>
    </row>
    <row r="202" spans="1:14" ht="15.95" customHeight="1" x14ac:dyDescent="0.25">
      <c r="A202" s="108"/>
      <c r="B202" s="57" t="s">
        <v>198</v>
      </c>
      <c r="C202" s="57" t="s">
        <v>199</v>
      </c>
      <c r="D202" s="67"/>
      <c r="E202" s="210"/>
      <c r="F202" s="81"/>
      <c r="G202" s="57"/>
      <c r="H202" s="210"/>
      <c r="I202" s="81"/>
      <c r="J202" s="211"/>
      <c r="K202" s="211"/>
      <c r="L202" s="211">
        <v>141.99</v>
      </c>
      <c r="M202" s="125"/>
      <c r="N202" s="67"/>
    </row>
    <row r="203" spans="1:14" ht="15.95" customHeight="1" x14ac:dyDescent="0.25">
      <c r="A203" s="108"/>
      <c r="B203" s="57" t="s">
        <v>200</v>
      </c>
      <c r="C203" s="57" t="s">
        <v>111</v>
      </c>
      <c r="D203" s="67"/>
      <c r="E203" s="210"/>
      <c r="F203" s="81"/>
      <c r="G203" s="57"/>
      <c r="H203" s="210"/>
      <c r="I203" s="81"/>
      <c r="J203" s="211"/>
      <c r="K203" s="211"/>
      <c r="L203" s="211">
        <v>177.99</v>
      </c>
      <c r="M203" s="125"/>
      <c r="N203" s="67"/>
    </row>
    <row r="204" spans="1:14" ht="15.95" customHeight="1" x14ac:dyDescent="0.25">
      <c r="A204" s="108"/>
      <c r="B204" s="57" t="s">
        <v>200</v>
      </c>
      <c r="C204" s="57" t="s">
        <v>199</v>
      </c>
      <c r="D204" s="67"/>
      <c r="E204" s="210"/>
      <c r="F204" s="81"/>
      <c r="G204" s="57"/>
      <c r="H204" s="210"/>
      <c r="I204" s="81"/>
      <c r="J204" s="211"/>
      <c r="K204" s="211"/>
      <c r="L204" s="211">
        <v>439.78</v>
      </c>
      <c r="M204" s="125"/>
      <c r="N204" s="67"/>
    </row>
    <row r="205" spans="1:14" ht="15.95" customHeight="1" x14ac:dyDescent="0.25">
      <c r="A205" s="108"/>
      <c r="B205" s="57" t="s">
        <v>201</v>
      </c>
      <c r="C205" s="57" t="s">
        <v>159</v>
      </c>
      <c r="D205" s="67"/>
      <c r="E205" s="210"/>
      <c r="F205" s="81"/>
      <c r="G205" s="57"/>
      <c r="H205" s="210"/>
      <c r="I205" s="81"/>
      <c r="J205" s="211"/>
      <c r="K205" s="211"/>
      <c r="L205" s="211">
        <v>175.38</v>
      </c>
      <c r="M205" s="125"/>
      <c r="N205" s="67"/>
    </row>
    <row r="206" spans="1:14" ht="15.95" customHeight="1" x14ac:dyDescent="0.25">
      <c r="A206" s="108"/>
      <c r="B206" s="57" t="s">
        <v>202</v>
      </c>
      <c r="C206" s="57" t="s">
        <v>159</v>
      </c>
      <c r="D206" s="67"/>
      <c r="E206" s="210"/>
      <c r="F206" s="81"/>
      <c r="G206" s="57"/>
      <c r="H206" s="210"/>
      <c r="I206" s="81"/>
      <c r="J206" s="211"/>
      <c r="K206" s="211"/>
      <c r="L206" s="211">
        <v>75.64</v>
      </c>
      <c r="M206" s="125"/>
      <c r="N206" s="67"/>
    </row>
    <row r="207" spans="1:14" ht="15.95" customHeight="1" x14ac:dyDescent="0.25">
      <c r="A207" s="108"/>
      <c r="B207" s="57" t="s">
        <v>203</v>
      </c>
      <c r="C207" s="57" t="s">
        <v>159</v>
      </c>
      <c r="D207" s="67"/>
      <c r="E207" s="210"/>
      <c r="F207" s="81"/>
      <c r="G207" s="57"/>
      <c r="H207" s="210"/>
      <c r="I207" s="81"/>
      <c r="J207" s="211"/>
      <c r="K207" s="211"/>
      <c r="L207" s="211">
        <v>149.31</v>
      </c>
      <c r="M207" s="125"/>
      <c r="N207" s="67"/>
    </row>
    <row r="208" spans="1:14" ht="15.95" customHeight="1" x14ac:dyDescent="0.25">
      <c r="A208" s="108"/>
      <c r="B208" s="57" t="s">
        <v>204</v>
      </c>
      <c r="C208" s="57" t="s">
        <v>159</v>
      </c>
      <c r="D208" s="67"/>
      <c r="E208" s="210"/>
      <c r="F208" s="81"/>
      <c r="G208" s="57"/>
      <c r="H208" s="210"/>
      <c r="I208" s="81"/>
      <c r="J208" s="211"/>
      <c r="K208" s="211"/>
      <c r="L208" s="211">
        <v>164.89</v>
      </c>
      <c r="M208" s="125"/>
      <c r="N208" s="67"/>
    </row>
    <row r="209" spans="1:14" ht="15.95" customHeight="1" x14ac:dyDescent="0.25">
      <c r="A209" s="108"/>
      <c r="B209" s="57" t="s">
        <v>205</v>
      </c>
      <c r="C209" s="57" t="s">
        <v>159</v>
      </c>
      <c r="D209" s="67"/>
      <c r="E209" s="210"/>
      <c r="F209" s="81"/>
      <c r="G209" s="57"/>
      <c r="H209" s="210"/>
      <c r="I209" s="81"/>
      <c r="J209" s="211"/>
      <c r="K209" s="211"/>
      <c r="L209" s="211">
        <v>117.78</v>
      </c>
      <c r="M209" s="125"/>
      <c r="N209" s="67"/>
    </row>
    <row r="210" spans="1:14" ht="15.95" customHeight="1" x14ac:dyDescent="0.25">
      <c r="A210" s="108"/>
      <c r="B210" s="57" t="s">
        <v>193</v>
      </c>
      <c r="C210" s="57" t="s">
        <v>184</v>
      </c>
      <c r="D210" s="57">
        <v>68</v>
      </c>
      <c r="E210" s="210" t="s">
        <v>32</v>
      </c>
      <c r="F210" s="81">
        <v>3</v>
      </c>
      <c r="G210" s="57">
        <v>69</v>
      </c>
      <c r="H210" s="210" t="s">
        <v>32</v>
      </c>
      <c r="I210" s="81">
        <v>10</v>
      </c>
      <c r="J210" s="211">
        <f t="shared" ref="J210:J218" si="9">(G210*20+I210)-(D210*20+F210)</f>
        <v>27</v>
      </c>
      <c r="K210" s="211">
        <v>3.8</v>
      </c>
      <c r="L210" s="211">
        <f t="shared" ref="L210:L216" si="10">J210*K210</f>
        <v>102.6</v>
      </c>
      <c r="M210" s="125"/>
      <c r="N210" s="67"/>
    </row>
    <row r="211" spans="1:14" ht="15.95" customHeight="1" x14ac:dyDescent="0.25">
      <c r="A211" s="108"/>
      <c r="B211" s="57" t="s">
        <v>193</v>
      </c>
      <c r="C211" s="57" t="s">
        <v>184</v>
      </c>
      <c r="D211" s="57">
        <v>69</v>
      </c>
      <c r="E211" s="210" t="s">
        <v>32</v>
      </c>
      <c r="F211" s="81">
        <v>13</v>
      </c>
      <c r="G211" s="57">
        <v>84</v>
      </c>
      <c r="H211" s="210" t="s">
        <v>32</v>
      </c>
      <c r="I211" s="81">
        <v>9</v>
      </c>
      <c r="J211" s="211">
        <f t="shared" si="9"/>
        <v>296</v>
      </c>
      <c r="K211" s="211">
        <v>3.8</v>
      </c>
      <c r="L211" s="211">
        <f t="shared" si="10"/>
        <v>1124.8</v>
      </c>
      <c r="M211" s="125"/>
      <c r="N211" s="67"/>
    </row>
    <row r="212" spans="1:14" ht="15.95" customHeight="1" x14ac:dyDescent="0.25">
      <c r="A212" s="108"/>
      <c r="B212" s="57" t="s">
        <v>193</v>
      </c>
      <c r="C212" s="57" t="s">
        <v>184</v>
      </c>
      <c r="D212" s="57">
        <v>84</v>
      </c>
      <c r="E212" s="210" t="s">
        <v>32</v>
      </c>
      <c r="F212" s="81">
        <v>12</v>
      </c>
      <c r="G212" s="57">
        <v>93</v>
      </c>
      <c r="H212" s="210" t="s">
        <v>32</v>
      </c>
      <c r="I212" s="81">
        <v>13</v>
      </c>
      <c r="J212" s="211">
        <f t="shared" si="9"/>
        <v>181</v>
      </c>
      <c r="K212" s="211">
        <v>3.8</v>
      </c>
      <c r="L212" s="211">
        <f t="shared" si="10"/>
        <v>687.8</v>
      </c>
      <c r="M212" s="125"/>
      <c r="N212" s="67"/>
    </row>
    <row r="213" spans="1:14" ht="15.95" customHeight="1" x14ac:dyDescent="0.25">
      <c r="A213" s="108"/>
      <c r="B213" s="57" t="s">
        <v>193</v>
      </c>
      <c r="C213" s="57" t="s">
        <v>48</v>
      </c>
      <c r="D213" s="57">
        <v>123</v>
      </c>
      <c r="E213" s="210" t="s">
        <v>32</v>
      </c>
      <c r="F213" s="81">
        <v>5</v>
      </c>
      <c r="G213" s="57">
        <v>123</v>
      </c>
      <c r="H213" s="210" t="s">
        <v>32</v>
      </c>
      <c r="I213" s="81">
        <v>12</v>
      </c>
      <c r="J213" s="211">
        <f t="shared" si="9"/>
        <v>7</v>
      </c>
      <c r="K213" s="211">
        <v>3.2</v>
      </c>
      <c r="L213" s="211">
        <f t="shared" si="10"/>
        <v>22.400000000000002</v>
      </c>
      <c r="M213" s="125"/>
      <c r="N213" s="67"/>
    </row>
    <row r="214" spans="1:14" ht="15.95" customHeight="1" x14ac:dyDescent="0.25">
      <c r="A214" s="108"/>
      <c r="B214" s="57" t="s">
        <v>193</v>
      </c>
      <c r="C214" s="57" t="s">
        <v>48</v>
      </c>
      <c r="D214" s="57">
        <v>123</v>
      </c>
      <c r="E214" s="210" t="s">
        <v>32</v>
      </c>
      <c r="F214" s="81">
        <v>17</v>
      </c>
      <c r="G214" s="57">
        <v>124</v>
      </c>
      <c r="H214" s="210" t="s">
        <v>32</v>
      </c>
      <c r="I214" s="81">
        <v>4.3</v>
      </c>
      <c r="J214" s="211">
        <f t="shared" si="9"/>
        <v>7.3000000000001819</v>
      </c>
      <c r="K214" s="211">
        <v>5</v>
      </c>
      <c r="L214" s="211">
        <f t="shared" si="10"/>
        <v>36.500000000000909</v>
      </c>
      <c r="M214" s="125"/>
      <c r="N214" s="67"/>
    </row>
    <row r="215" spans="1:14" ht="15.95" customHeight="1" x14ac:dyDescent="0.25">
      <c r="A215" s="108"/>
      <c r="B215" s="57" t="s">
        <v>193</v>
      </c>
      <c r="C215" s="57" t="s">
        <v>49</v>
      </c>
      <c r="D215" s="57">
        <v>126</v>
      </c>
      <c r="E215" s="210" t="s">
        <v>32</v>
      </c>
      <c r="F215" s="81">
        <v>0</v>
      </c>
      <c r="G215" s="57">
        <v>128</v>
      </c>
      <c r="H215" s="210" t="s">
        <v>32</v>
      </c>
      <c r="I215" s="81">
        <v>7</v>
      </c>
      <c r="J215" s="211">
        <f t="shared" si="9"/>
        <v>47</v>
      </c>
      <c r="K215" s="211">
        <v>3.7</v>
      </c>
      <c r="L215" s="211">
        <f t="shared" si="10"/>
        <v>173.9</v>
      </c>
      <c r="M215" s="125"/>
      <c r="N215" s="67"/>
    </row>
    <row r="216" spans="1:14" ht="15.95" customHeight="1" x14ac:dyDescent="0.25">
      <c r="A216" s="108"/>
      <c r="B216" s="57" t="s">
        <v>193</v>
      </c>
      <c r="C216" s="57" t="s">
        <v>92</v>
      </c>
      <c r="D216" s="57">
        <v>129</v>
      </c>
      <c r="E216" s="210" t="s">
        <v>32</v>
      </c>
      <c r="F216" s="81">
        <v>12</v>
      </c>
      <c r="G216" s="57">
        <v>132</v>
      </c>
      <c r="H216" s="210" t="s">
        <v>32</v>
      </c>
      <c r="I216" s="81">
        <v>1</v>
      </c>
      <c r="J216" s="211">
        <f t="shared" si="9"/>
        <v>49</v>
      </c>
      <c r="K216" s="211">
        <v>7.25</v>
      </c>
      <c r="L216" s="211">
        <f t="shared" si="10"/>
        <v>355.25</v>
      </c>
      <c r="M216" s="125"/>
      <c r="N216" s="67"/>
    </row>
    <row r="217" spans="1:14" ht="15.95" customHeight="1" x14ac:dyDescent="0.25">
      <c r="A217" s="108"/>
      <c r="B217" s="57" t="s">
        <v>193</v>
      </c>
      <c r="C217" s="57" t="s">
        <v>162</v>
      </c>
      <c r="D217" s="57">
        <v>26</v>
      </c>
      <c r="E217" s="210" t="s">
        <v>32</v>
      </c>
      <c r="F217" s="81">
        <v>0</v>
      </c>
      <c r="G217" s="57">
        <v>34</v>
      </c>
      <c r="H217" s="210" t="s">
        <v>32</v>
      </c>
      <c r="I217" s="81">
        <v>0</v>
      </c>
      <c r="J217" s="211">
        <f t="shared" si="9"/>
        <v>160</v>
      </c>
      <c r="K217" s="211">
        <v>3.2</v>
      </c>
      <c r="L217" s="211">
        <f>J217*K217</f>
        <v>512</v>
      </c>
      <c r="M217" s="125"/>
      <c r="N217" s="67"/>
    </row>
    <row r="218" spans="1:14" ht="15.95" customHeight="1" x14ac:dyDescent="0.25">
      <c r="A218" s="108"/>
      <c r="B218" s="57" t="s">
        <v>193</v>
      </c>
      <c r="C218" s="57" t="s">
        <v>184</v>
      </c>
      <c r="D218" s="57">
        <v>58</v>
      </c>
      <c r="E218" s="210" t="s">
        <v>32</v>
      </c>
      <c r="F218" s="81">
        <v>13</v>
      </c>
      <c r="G218" s="57">
        <v>62</v>
      </c>
      <c r="H218" s="210" t="s">
        <v>32</v>
      </c>
      <c r="I218" s="81">
        <v>5</v>
      </c>
      <c r="J218" s="211">
        <f t="shared" si="9"/>
        <v>72</v>
      </c>
      <c r="K218" s="211">
        <v>3.48</v>
      </c>
      <c r="L218" s="211">
        <f>J218*K218</f>
        <v>250.56</v>
      </c>
      <c r="M218" s="125"/>
      <c r="N218" s="67"/>
    </row>
    <row r="219" spans="1:14" ht="15.95" customHeight="1" x14ac:dyDescent="0.25">
      <c r="A219" s="108"/>
      <c r="B219" s="362" t="s">
        <v>206</v>
      </c>
      <c r="C219" s="363"/>
      <c r="D219" s="363"/>
      <c r="E219" s="363"/>
      <c r="F219" s="363"/>
      <c r="G219" s="363"/>
      <c r="H219" s="363"/>
      <c r="I219" s="363"/>
      <c r="J219" s="363"/>
      <c r="K219" s="363"/>
      <c r="L219" s="249">
        <f>SUM(L172:L218)</f>
        <v>22350.600000000006</v>
      </c>
      <c r="M219" s="125"/>
      <c r="N219" s="67"/>
    </row>
    <row r="220" spans="1:14" ht="15.95" customHeight="1" x14ac:dyDescent="0.25">
      <c r="A220" s="108"/>
      <c r="B220" s="166"/>
      <c r="C220" s="73"/>
      <c r="D220" s="73"/>
      <c r="E220" s="246"/>
      <c r="F220" s="75"/>
      <c r="G220" s="73"/>
      <c r="H220" s="246"/>
      <c r="I220" s="75"/>
      <c r="J220" s="247"/>
      <c r="K220" s="247"/>
      <c r="L220" s="248"/>
      <c r="M220" s="125"/>
      <c r="N220" s="67"/>
    </row>
    <row r="221" spans="1:14" ht="15.95" customHeight="1" x14ac:dyDescent="0.25">
      <c r="A221" s="108"/>
      <c r="B221" s="166"/>
      <c r="C221" s="73"/>
      <c r="D221" s="73"/>
      <c r="E221" s="246"/>
      <c r="F221" s="75"/>
      <c r="G221" s="73"/>
      <c r="H221" s="246"/>
      <c r="I221" s="75"/>
      <c r="J221" s="247"/>
      <c r="K221" s="247"/>
      <c r="L221" s="248"/>
      <c r="M221" s="125"/>
      <c r="N221" s="67"/>
    </row>
    <row r="222" spans="1:14" ht="15.95" customHeight="1" x14ac:dyDescent="0.25">
      <c r="A222" s="108"/>
      <c r="B222" s="166"/>
      <c r="C222" s="73"/>
      <c r="D222" s="73"/>
      <c r="E222" s="246"/>
      <c r="F222" s="75"/>
      <c r="G222" s="73"/>
      <c r="H222" s="246"/>
      <c r="I222" s="75"/>
      <c r="J222" s="247"/>
      <c r="K222" s="247"/>
      <c r="L222" s="248"/>
      <c r="M222" s="125"/>
      <c r="N222" s="67"/>
    </row>
    <row r="223" spans="1:14" ht="15.95" customHeight="1" x14ac:dyDescent="0.25">
      <c r="A223" s="108"/>
      <c r="B223" s="166"/>
      <c r="C223" s="73"/>
      <c r="D223" s="73"/>
      <c r="E223" s="246"/>
      <c r="F223" s="75"/>
      <c r="G223" s="73"/>
      <c r="H223" s="246"/>
      <c r="I223" s="75"/>
      <c r="J223" s="247"/>
      <c r="K223" s="247"/>
      <c r="L223" s="248"/>
      <c r="M223" s="125"/>
      <c r="N223" s="67"/>
    </row>
    <row r="224" spans="1:14" ht="15.95" customHeight="1" x14ac:dyDescent="0.25">
      <c r="A224" s="108"/>
      <c r="B224" s="313"/>
      <c r="C224" s="312"/>
      <c r="D224" s="312"/>
      <c r="E224" s="312"/>
      <c r="F224" s="312"/>
      <c r="G224" s="312"/>
      <c r="H224" s="312"/>
      <c r="I224" s="312"/>
      <c r="J224" s="312"/>
      <c r="K224" s="312"/>
      <c r="L224" s="235"/>
      <c r="M224" s="67"/>
      <c r="N224" s="67"/>
    </row>
    <row r="225" spans="1:14" ht="15.95" customHeight="1" x14ac:dyDescent="0.25">
      <c r="A225" s="108"/>
      <c r="B225" s="13"/>
      <c r="C225" s="50"/>
      <c r="D225" s="50"/>
      <c r="E225" s="50"/>
      <c r="F225" s="50"/>
      <c r="G225" s="50"/>
      <c r="H225" s="50"/>
      <c r="I225" s="50"/>
      <c r="J225" s="50"/>
      <c r="K225" s="50"/>
      <c r="L225" s="66"/>
      <c r="M225" s="67"/>
      <c r="N225" s="67"/>
    </row>
    <row r="226" spans="1:14" ht="15.95" customHeight="1" x14ac:dyDescent="0.25">
      <c r="A226" s="108"/>
      <c r="B226" s="13"/>
      <c r="C226" s="50"/>
      <c r="D226" s="50"/>
      <c r="E226" s="50"/>
      <c r="F226" s="50"/>
      <c r="G226" s="50"/>
      <c r="H226" s="50"/>
      <c r="I226" s="50"/>
      <c r="J226" s="50"/>
      <c r="K226" s="50"/>
      <c r="L226" s="66"/>
      <c r="M226" s="67"/>
      <c r="N226" s="67"/>
    </row>
    <row r="227" spans="1:14" ht="15.95" customHeight="1" x14ac:dyDescent="0.25">
      <c r="A227" s="108"/>
      <c r="B227" s="13"/>
      <c r="C227" s="50"/>
      <c r="D227" s="50"/>
      <c r="E227" s="50"/>
      <c r="F227" s="50"/>
      <c r="G227" s="50"/>
      <c r="H227" s="50"/>
      <c r="I227" s="50"/>
      <c r="J227" s="50"/>
      <c r="K227" s="50"/>
      <c r="L227" s="66"/>
      <c r="M227" s="67"/>
      <c r="N227" s="67"/>
    </row>
    <row r="228" spans="1:14" ht="15.95" customHeight="1" x14ac:dyDescent="0.25">
      <c r="A228" s="108"/>
      <c r="B228" s="85"/>
      <c r="C228" s="116"/>
      <c r="D228" s="116"/>
      <c r="E228" s="177"/>
      <c r="F228" s="50"/>
      <c r="G228" s="50"/>
      <c r="H228" s="50"/>
      <c r="I228" s="50"/>
      <c r="J228" s="50"/>
      <c r="K228" s="50"/>
      <c r="L228" s="66"/>
      <c r="M228" s="67"/>
      <c r="N228" s="67"/>
    </row>
    <row r="229" spans="1:14" ht="15.95" customHeight="1" x14ac:dyDescent="0.25">
      <c r="A229" s="108"/>
      <c r="B229" s="85"/>
      <c r="C229" s="116"/>
      <c r="D229" s="116"/>
      <c r="E229"/>
      <c r="F229" s="50"/>
      <c r="G229" s="50"/>
      <c r="H229" s="50"/>
      <c r="I229" s="50"/>
      <c r="J229" s="50"/>
      <c r="K229" s="50"/>
      <c r="L229" s="66"/>
      <c r="M229" s="67"/>
      <c r="N229" s="67"/>
    </row>
    <row r="230" spans="1:14" ht="15.75" customHeight="1" x14ac:dyDescent="0.25">
      <c r="A230" s="108"/>
      <c r="B230" s="85"/>
      <c r="C230" s="116"/>
      <c r="D230" s="116"/>
      <c r="E230" s="177"/>
      <c r="F230" s="50"/>
      <c r="G230" s="50"/>
      <c r="H230" s="50"/>
      <c r="I230" s="50"/>
      <c r="J230" s="50"/>
      <c r="K230" s="50"/>
      <c r="L230" s="66"/>
      <c r="M230" s="67"/>
      <c r="N230" s="67"/>
    </row>
    <row r="231" spans="1:14" ht="15.75" customHeight="1" x14ac:dyDescent="0.25">
      <c r="A231" s="108"/>
      <c r="B231" s="85"/>
      <c r="C231" s="116"/>
      <c r="D231" s="116"/>
      <c r="E231" s="177"/>
      <c r="F231" s="50"/>
      <c r="G231" s="50"/>
      <c r="H231" s="50"/>
      <c r="I231" s="50"/>
      <c r="J231" s="50"/>
      <c r="K231" s="50"/>
      <c r="L231" s="66"/>
      <c r="M231" s="67"/>
      <c r="N231" s="67"/>
    </row>
    <row r="232" spans="1:14" ht="15.95" customHeight="1" x14ac:dyDescent="0.25">
      <c r="A232" s="108"/>
      <c r="B232" s="13"/>
      <c r="C232" s="50"/>
      <c r="D232" s="50"/>
      <c r="E232" s="50"/>
      <c r="F232" s="50"/>
      <c r="G232" s="50"/>
      <c r="H232" s="50"/>
      <c r="I232" s="50"/>
      <c r="J232" s="50"/>
      <c r="K232" s="50"/>
      <c r="L232" s="66"/>
      <c r="M232" s="67"/>
      <c r="N232" s="67"/>
    </row>
    <row r="233" spans="1:14" ht="15.95" customHeight="1" x14ac:dyDescent="0.25">
      <c r="A233" s="108"/>
      <c r="B233" s="13"/>
      <c r="C233" s="50"/>
      <c r="D233" s="50"/>
      <c r="E233" s="50"/>
      <c r="F233" s="50"/>
      <c r="G233" s="50"/>
      <c r="H233"/>
      <c r="I233" s="50"/>
      <c r="J233" s="50"/>
      <c r="K233" s="50"/>
      <c r="L233" s="66"/>
      <c r="M233" s="67"/>
      <c r="N233" s="67"/>
    </row>
    <row r="234" spans="1:14" ht="15.95" customHeight="1" x14ac:dyDescent="0.25">
      <c r="A234" s="108"/>
      <c r="B234" s="13"/>
      <c r="C234" s="50"/>
      <c r="D234" s="50"/>
      <c r="E234" s="50"/>
      <c r="F234" s="50"/>
      <c r="G234" s="50"/>
      <c r="H234" s="50"/>
      <c r="I234" s="50"/>
      <c r="J234" s="50"/>
      <c r="K234" s="50"/>
      <c r="L234" s="66"/>
      <c r="M234" s="67"/>
      <c r="N234" s="67"/>
    </row>
    <row r="235" spans="1:14" ht="15.95" customHeight="1" x14ac:dyDescent="0.25">
      <c r="A235" s="108"/>
      <c r="B235" s="13"/>
      <c r="C235" s="50"/>
      <c r="D235" s="50"/>
      <c r="E235" s="50"/>
      <c r="F235" s="50"/>
      <c r="G235" s="50"/>
      <c r="H235" s="50"/>
      <c r="I235" s="50"/>
      <c r="J235" s="50"/>
      <c r="K235" s="50"/>
      <c r="L235" s="66"/>
      <c r="M235" s="67"/>
      <c r="N235" s="67"/>
    </row>
    <row r="236" spans="1:14" ht="15.95" customHeight="1" x14ac:dyDescent="0.25">
      <c r="A236" s="108"/>
      <c r="B236" s="13"/>
      <c r="C236" s="50"/>
      <c r="D236" s="50"/>
      <c r="E236" s="50"/>
      <c r="F236" s="50"/>
      <c r="G236" s="50"/>
      <c r="H236" s="50"/>
      <c r="I236" s="50"/>
      <c r="J236" s="50"/>
      <c r="K236" s="50"/>
      <c r="L236" s="66"/>
      <c r="M236" s="67"/>
      <c r="N236" s="67"/>
    </row>
    <row r="237" spans="1:14" ht="15.95" customHeight="1" x14ac:dyDescent="0.25">
      <c r="A237" s="108"/>
      <c r="B237" s="13"/>
      <c r="C237" s="50"/>
      <c r="D237" s="50"/>
      <c r="E237" s="50"/>
      <c r="F237" s="50"/>
      <c r="G237" s="50"/>
      <c r="H237" s="50"/>
      <c r="I237" s="50"/>
      <c r="J237" s="50"/>
      <c r="K237" s="50"/>
      <c r="L237" s="66"/>
      <c r="M237" s="67"/>
      <c r="N237" s="67"/>
    </row>
    <row r="238" spans="1:14" ht="15.95" customHeight="1" x14ac:dyDescent="0.25">
      <c r="A238" s="108"/>
      <c r="B238" s="13"/>
      <c r="C238" s="50"/>
      <c r="D238" s="50"/>
      <c r="E238" s="50"/>
      <c r="F238" s="50"/>
      <c r="G238" s="50"/>
      <c r="H238" s="50"/>
      <c r="I238" s="50"/>
      <c r="J238" s="50"/>
      <c r="K238" s="50"/>
      <c r="L238" s="66"/>
      <c r="M238" s="67"/>
      <c r="N238" s="67"/>
    </row>
    <row r="239" spans="1:14" ht="15.95" customHeight="1" x14ac:dyDescent="0.25">
      <c r="A239" s="108"/>
      <c r="B239" s="13"/>
      <c r="C239" s="116" t="s">
        <v>26</v>
      </c>
      <c r="D239" s="180"/>
      <c r="E239" s="50"/>
      <c r="G239" s="50"/>
      <c r="H239" s="50"/>
      <c r="I239" s="50"/>
      <c r="J239" s="116" t="s">
        <v>27</v>
      </c>
      <c r="K239" s="50"/>
      <c r="L239" s="66"/>
      <c r="M239" s="67"/>
      <c r="N239" s="67"/>
    </row>
    <row r="240" spans="1:14" ht="15.95" customHeight="1" x14ac:dyDescent="0.25">
      <c r="A240" s="108"/>
      <c r="B240" s="13"/>
      <c r="C240" s="50"/>
      <c r="D240" s="50"/>
      <c r="E240" s="50"/>
      <c r="F240" s="50"/>
      <c r="G240" s="50"/>
      <c r="H240" s="50"/>
      <c r="I240" s="50"/>
      <c r="J240" s="50"/>
      <c r="K240" s="50"/>
      <c r="L240" s="66"/>
      <c r="M240" s="67"/>
      <c r="N240" s="67"/>
    </row>
    <row r="241" spans="1:14" ht="15.95" customHeight="1" x14ac:dyDescent="0.25">
      <c r="A241" s="118" t="s">
        <v>60</v>
      </c>
      <c r="B241" s="330" t="s">
        <v>61</v>
      </c>
      <c r="C241" s="331"/>
      <c r="D241" s="331"/>
      <c r="E241" s="331"/>
      <c r="F241" s="331"/>
      <c r="G241" s="331"/>
      <c r="H241" s="331"/>
      <c r="I241" s="331"/>
      <c r="J241" s="331"/>
      <c r="K241" s="331"/>
      <c r="L241" s="332"/>
      <c r="M241" s="119" t="s">
        <v>9</v>
      </c>
      <c r="N241" s="120">
        <f>L257</f>
        <v>3587.7100000000009</v>
      </c>
    </row>
    <row r="242" spans="1:14" ht="15.95" customHeight="1" x14ac:dyDescent="0.25">
      <c r="A242" s="80"/>
      <c r="B242" s="121"/>
      <c r="C242" s="122"/>
      <c r="D242" s="122"/>
      <c r="E242" s="122"/>
      <c r="F242" s="122"/>
      <c r="G242" s="122"/>
      <c r="H242" s="122"/>
      <c r="I242" s="122"/>
      <c r="J242" s="122"/>
      <c r="K242" s="122"/>
      <c r="L242" s="123"/>
      <c r="M242" s="51"/>
      <c r="N242" s="124"/>
    </row>
    <row r="243" spans="1:14" ht="15.95" customHeight="1" x14ac:dyDescent="0.25">
      <c r="A243" s="80"/>
      <c r="B243" s="216"/>
      <c r="C243" s="217"/>
      <c r="D243" s="217"/>
      <c r="E243" s="217"/>
      <c r="F243" s="217"/>
      <c r="G243" s="217"/>
      <c r="H243" s="217"/>
      <c r="I243" s="217"/>
      <c r="J243" s="217"/>
      <c r="K243" s="217"/>
      <c r="L243" s="218"/>
      <c r="M243" s="51"/>
      <c r="N243" s="124"/>
    </row>
    <row r="244" spans="1:14" ht="33.75" customHeight="1" x14ac:dyDescent="0.25">
      <c r="A244" s="80"/>
      <c r="B244" s="168" t="s">
        <v>68</v>
      </c>
      <c r="C244" s="168" t="s">
        <v>145</v>
      </c>
      <c r="D244" s="329" t="s">
        <v>55</v>
      </c>
      <c r="E244" s="329"/>
      <c r="F244" s="329"/>
      <c r="G244" s="329" t="s">
        <v>56</v>
      </c>
      <c r="H244" s="329"/>
      <c r="I244" s="329"/>
      <c r="J244" s="195" t="s">
        <v>120</v>
      </c>
      <c r="K244" s="195" t="s">
        <v>121</v>
      </c>
      <c r="L244" s="195" t="s">
        <v>165</v>
      </c>
      <c r="M244" s="243"/>
      <c r="N244" s="124"/>
    </row>
    <row r="245" spans="1:14" ht="15.95" customHeight="1" x14ac:dyDescent="0.25">
      <c r="A245" s="80"/>
      <c r="B245" s="57" t="s">
        <v>93</v>
      </c>
      <c r="C245" s="57" t="s">
        <v>167</v>
      </c>
      <c r="D245" s="57">
        <v>58</v>
      </c>
      <c r="E245" s="210" t="s">
        <v>32</v>
      </c>
      <c r="F245" s="81">
        <v>16</v>
      </c>
      <c r="G245" s="57">
        <v>60</v>
      </c>
      <c r="H245" s="210" t="s">
        <v>32</v>
      </c>
      <c r="I245" s="81">
        <v>18</v>
      </c>
      <c r="J245" s="211">
        <f t="shared" ref="J245:J246" si="11">(G245*20+I245)-(D245*20+F245)</f>
        <v>42</v>
      </c>
      <c r="K245" s="211">
        <v>3.7</v>
      </c>
      <c r="L245" s="211">
        <f t="shared" ref="L245:L246" si="12">J245*K245</f>
        <v>155.4</v>
      </c>
      <c r="M245" s="215"/>
      <c r="N245" s="124"/>
    </row>
    <row r="246" spans="1:14" ht="15.95" customHeight="1" x14ac:dyDescent="0.25">
      <c r="A246" s="80"/>
      <c r="B246" s="57" t="s">
        <v>93</v>
      </c>
      <c r="C246" s="57" t="s">
        <v>167</v>
      </c>
      <c r="D246" s="57">
        <v>68</v>
      </c>
      <c r="E246" s="210" t="s">
        <v>32</v>
      </c>
      <c r="F246" s="81">
        <v>16</v>
      </c>
      <c r="G246" s="57">
        <v>70</v>
      </c>
      <c r="H246" s="210" t="s">
        <v>32</v>
      </c>
      <c r="I246" s="81">
        <v>0</v>
      </c>
      <c r="J246" s="211">
        <f t="shared" si="11"/>
        <v>24</v>
      </c>
      <c r="K246" s="211">
        <v>3.7</v>
      </c>
      <c r="L246" s="211">
        <f t="shared" si="12"/>
        <v>88.800000000000011</v>
      </c>
      <c r="M246" s="215"/>
      <c r="N246" s="124"/>
    </row>
    <row r="247" spans="1:14" ht="15.95" customHeight="1" x14ac:dyDescent="0.25">
      <c r="A247" s="80"/>
      <c r="B247" s="57" t="s">
        <v>93</v>
      </c>
      <c r="C247" s="57" t="s">
        <v>167</v>
      </c>
      <c r="D247" s="57">
        <v>70</v>
      </c>
      <c r="E247" s="210" t="s">
        <v>32</v>
      </c>
      <c r="F247" s="81">
        <v>6</v>
      </c>
      <c r="G247" s="57">
        <v>71</v>
      </c>
      <c r="H247" s="210" t="s">
        <v>32</v>
      </c>
      <c r="I247" s="81">
        <v>7</v>
      </c>
      <c r="J247" s="211">
        <f>(G247*20+I247)-(D247*20+F247)</f>
        <v>21</v>
      </c>
      <c r="K247" s="211">
        <v>3.7</v>
      </c>
      <c r="L247" s="211">
        <f>J247*K247</f>
        <v>77.7</v>
      </c>
      <c r="M247" s="215"/>
      <c r="N247" s="124"/>
    </row>
    <row r="248" spans="1:14" ht="15.95" customHeight="1" x14ac:dyDescent="0.25">
      <c r="A248" s="80"/>
      <c r="B248" s="57" t="s">
        <v>193</v>
      </c>
      <c r="C248" s="57" t="s">
        <v>184</v>
      </c>
      <c r="D248" s="57">
        <v>68</v>
      </c>
      <c r="E248" s="210" t="s">
        <v>32</v>
      </c>
      <c r="F248" s="81">
        <v>3</v>
      </c>
      <c r="G248" s="57">
        <v>69</v>
      </c>
      <c r="H248" s="210" t="s">
        <v>32</v>
      </c>
      <c r="I248" s="81">
        <v>10</v>
      </c>
      <c r="J248" s="211">
        <f t="shared" ref="J248:J256" si="13">(G248*20+I248)-(D248*20+F248)</f>
        <v>27</v>
      </c>
      <c r="K248" s="211">
        <v>3.8</v>
      </c>
      <c r="L248" s="211">
        <f t="shared" ref="L248:L254" si="14">J248*K248</f>
        <v>102.6</v>
      </c>
      <c r="M248" s="215"/>
      <c r="N248" s="124"/>
    </row>
    <row r="249" spans="1:14" ht="15.95" customHeight="1" x14ac:dyDescent="0.25">
      <c r="A249" s="80"/>
      <c r="B249" s="57" t="s">
        <v>193</v>
      </c>
      <c r="C249" s="57" t="s">
        <v>184</v>
      </c>
      <c r="D249" s="57">
        <v>69</v>
      </c>
      <c r="E249" s="210" t="s">
        <v>32</v>
      </c>
      <c r="F249" s="81">
        <v>13</v>
      </c>
      <c r="G249" s="57">
        <v>84</v>
      </c>
      <c r="H249" s="210" t="s">
        <v>32</v>
      </c>
      <c r="I249" s="81">
        <v>9</v>
      </c>
      <c r="J249" s="211">
        <f t="shared" si="13"/>
        <v>296</v>
      </c>
      <c r="K249" s="211">
        <v>3.8</v>
      </c>
      <c r="L249" s="211">
        <f t="shared" si="14"/>
        <v>1124.8</v>
      </c>
      <c r="M249" s="215"/>
      <c r="N249" s="124"/>
    </row>
    <row r="250" spans="1:14" ht="15.95" customHeight="1" x14ac:dyDescent="0.25">
      <c r="A250" s="80"/>
      <c r="B250" s="57" t="s">
        <v>193</v>
      </c>
      <c r="C250" s="57" t="s">
        <v>184</v>
      </c>
      <c r="D250" s="57">
        <v>84</v>
      </c>
      <c r="E250" s="210" t="s">
        <v>32</v>
      </c>
      <c r="F250" s="81">
        <v>12</v>
      </c>
      <c r="G250" s="57">
        <v>93</v>
      </c>
      <c r="H250" s="210" t="s">
        <v>32</v>
      </c>
      <c r="I250" s="81">
        <v>13</v>
      </c>
      <c r="J250" s="211">
        <f t="shared" si="13"/>
        <v>181</v>
      </c>
      <c r="K250" s="211">
        <v>3.8</v>
      </c>
      <c r="L250" s="211">
        <f t="shared" si="14"/>
        <v>687.8</v>
      </c>
      <c r="M250" s="215"/>
      <c r="N250" s="124"/>
    </row>
    <row r="251" spans="1:14" ht="15.95" customHeight="1" x14ac:dyDescent="0.25">
      <c r="A251" s="80"/>
      <c r="B251" s="57" t="s">
        <v>193</v>
      </c>
      <c r="C251" s="57" t="s">
        <v>48</v>
      </c>
      <c r="D251" s="57">
        <v>123</v>
      </c>
      <c r="E251" s="210" t="s">
        <v>32</v>
      </c>
      <c r="F251" s="81">
        <v>5</v>
      </c>
      <c r="G251" s="57">
        <v>123</v>
      </c>
      <c r="H251" s="210" t="s">
        <v>32</v>
      </c>
      <c r="I251" s="81">
        <v>12</v>
      </c>
      <c r="J251" s="211">
        <f t="shared" si="13"/>
        <v>7</v>
      </c>
      <c r="K251" s="211">
        <v>3.2</v>
      </c>
      <c r="L251" s="211">
        <f t="shared" si="14"/>
        <v>22.400000000000002</v>
      </c>
      <c r="M251" s="215"/>
      <c r="N251" s="124"/>
    </row>
    <row r="252" spans="1:14" ht="15.95" customHeight="1" x14ac:dyDescent="0.25">
      <c r="A252" s="80"/>
      <c r="B252" s="57" t="s">
        <v>193</v>
      </c>
      <c r="C252" s="57" t="s">
        <v>48</v>
      </c>
      <c r="D252" s="57">
        <v>123</v>
      </c>
      <c r="E252" s="210" t="s">
        <v>32</v>
      </c>
      <c r="F252" s="81">
        <v>17</v>
      </c>
      <c r="G252" s="57">
        <v>124</v>
      </c>
      <c r="H252" s="210" t="s">
        <v>32</v>
      </c>
      <c r="I252" s="81">
        <v>4.3</v>
      </c>
      <c r="J252" s="211">
        <f t="shared" si="13"/>
        <v>7.3000000000001819</v>
      </c>
      <c r="K252" s="211">
        <v>5</v>
      </c>
      <c r="L252" s="211">
        <f t="shared" si="14"/>
        <v>36.500000000000909</v>
      </c>
      <c r="M252" s="215"/>
      <c r="N252" s="124"/>
    </row>
    <row r="253" spans="1:14" ht="15.95" customHeight="1" x14ac:dyDescent="0.25">
      <c r="A253" s="80"/>
      <c r="B253" s="57" t="s">
        <v>193</v>
      </c>
      <c r="C253" s="57" t="s">
        <v>49</v>
      </c>
      <c r="D253" s="57">
        <v>126</v>
      </c>
      <c r="E253" s="210" t="s">
        <v>32</v>
      </c>
      <c r="F253" s="81">
        <v>0</v>
      </c>
      <c r="G253" s="57">
        <v>128</v>
      </c>
      <c r="H253" s="210" t="s">
        <v>32</v>
      </c>
      <c r="I253" s="81">
        <v>7</v>
      </c>
      <c r="J253" s="211">
        <f t="shared" si="13"/>
        <v>47</v>
      </c>
      <c r="K253" s="211">
        <v>3.7</v>
      </c>
      <c r="L253" s="211">
        <f t="shared" si="14"/>
        <v>173.9</v>
      </c>
      <c r="M253" s="215"/>
      <c r="N253" s="124"/>
    </row>
    <row r="254" spans="1:14" ht="15.95" customHeight="1" x14ac:dyDescent="0.25">
      <c r="A254" s="80"/>
      <c r="B254" s="57" t="s">
        <v>193</v>
      </c>
      <c r="C254" s="57" t="s">
        <v>92</v>
      </c>
      <c r="D254" s="57">
        <v>129</v>
      </c>
      <c r="E254" s="210" t="s">
        <v>32</v>
      </c>
      <c r="F254" s="81">
        <v>12</v>
      </c>
      <c r="G254" s="57">
        <v>132</v>
      </c>
      <c r="H254" s="210" t="s">
        <v>32</v>
      </c>
      <c r="I254" s="81">
        <v>1</v>
      </c>
      <c r="J254" s="211">
        <f t="shared" si="13"/>
        <v>49</v>
      </c>
      <c r="K254" s="211">
        <v>7.25</v>
      </c>
      <c r="L254" s="211">
        <f t="shared" si="14"/>
        <v>355.25</v>
      </c>
      <c r="M254" s="215"/>
      <c r="N254" s="124"/>
    </row>
    <row r="255" spans="1:14" ht="15.95" customHeight="1" x14ac:dyDescent="0.25">
      <c r="A255" s="80"/>
      <c r="B255" s="57" t="s">
        <v>193</v>
      </c>
      <c r="C255" s="57" t="s">
        <v>162</v>
      </c>
      <c r="D255" s="57">
        <v>26</v>
      </c>
      <c r="E255" s="210" t="s">
        <v>32</v>
      </c>
      <c r="F255" s="81">
        <v>0</v>
      </c>
      <c r="G255" s="57">
        <v>34</v>
      </c>
      <c r="H255" s="210" t="s">
        <v>32</v>
      </c>
      <c r="I255" s="81">
        <v>0</v>
      </c>
      <c r="J255" s="211">
        <f t="shared" si="13"/>
        <v>160</v>
      </c>
      <c r="K255" s="211">
        <v>3.2</v>
      </c>
      <c r="L255" s="211">
        <f>J255*K255</f>
        <v>512</v>
      </c>
      <c r="M255" s="215"/>
      <c r="N255" s="124"/>
    </row>
    <row r="256" spans="1:14" ht="15.95" customHeight="1" x14ac:dyDescent="0.25">
      <c r="A256" s="80"/>
      <c r="B256" s="57" t="s">
        <v>193</v>
      </c>
      <c r="C256" s="57" t="s">
        <v>184</v>
      </c>
      <c r="D256" s="57">
        <v>58</v>
      </c>
      <c r="E256" s="210" t="s">
        <v>32</v>
      </c>
      <c r="F256" s="81">
        <v>13</v>
      </c>
      <c r="G256" s="57">
        <v>62</v>
      </c>
      <c r="H256" s="210" t="s">
        <v>32</v>
      </c>
      <c r="I256" s="81">
        <v>5</v>
      </c>
      <c r="J256" s="211">
        <f t="shared" si="13"/>
        <v>72</v>
      </c>
      <c r="K256" s="211">
        <v>3.48</v>
      </c>
      <c r="L256" s="211">
        <f>J256*K256</f>
        <v>250.56</v>
      </c>
      <c r="M256" s="215"/>
      <c r="N256" s="124"/>
    </row>
    <row r="257" spans="1:14" ht="15.95" customHeight="1" x14ac:dyDescent="0.25">
      <c r="A257" s="80"/>
      <c r="B257" s="364" t="s">
        <v>206</v>
      </c>
      <c r="C257" s="364"/>
      <c r="D257" s="364"/>
      <c r="E257" s="364"/>
      <c r="F257" s="364"/>
      <c r="G257" s="364"/>
      <c r="H257" s="364"/>
      <c r="I257" s="364"/>
      <c r="J257" s="364"/>
      <c r="K257" s="364"/>
      <c r="L257" s="256">
        <f>SUM(L245:L256)</f>
        <v>3587.7100000000009</v>
      </c>
      <c r="M257" s="51"/>
      <c r="N257" s="124"/>
    </row>
    <row r="258" spans="1:14" ht="15.95" customHeight="1" x14ac:dyDescent="0.25">
      <c r="A258" s="80"/>
      <c r="B258" s="122"/>
      <c r="C258" s="122"/>
      <c r="D258" s="122"/>
      <c r="E258" s="122"/>
      <c r="F258" s="122"/>
      <c r="G258" s="122"/>
      <c r="H258" s="122"/>
      <c r="I258" s="122"/>
      <c r="J258" s="122"/>
      <c r="K258" s="122"/>
      <c r="L258" s="123"/>
      <c r="M258" s="51"/>
      <c r="N258" s="124"/>
    </row>
    <row r="259" spans="1:14" ht="15.95" customHeight="1" x14ac:dyDescent="0.25">
      <c r="A259" s="80"/>
      <c r="B259" s="122"/>
      <c r="C259" s="122"/>
      <c r="D259" s="122"/>
      <c r="E259" s="122"/>
      <c r="F259" s="122"/>
      <c r="G259" s="122"/>
      <c r="H259" s="122"/>
      <c r="I259" s="122"/>
      <c r="J259" s="122"/>
      <c r="K259" s="122"/>
      <c r="L259" s="123"/>
      <c r="M259" s="51"/>
      <c r="N259" s="124"/>
    </row>
    <row r="260" spans="1:14" ht="15.95" customHeight="1" x14ac:dyDescent="0.25">
      <c r="A260" s="80"/>
      <c r="B260" s="122"/>
      <c r="C260" s="122"/>
      <c r="D260" s="122"/>
      <c r="E260" s="122"/>
      <c r="F260" s="122"/>
      <c r="G260" s="122"/>
      <c r="H260" s="122"/>
      <c r="I260" s="122"/>
      <c r="J260" s="122"/>
      <c r="K260" s="122"/>
      <c r="L260" s="123"/>
      <c r="M260" s="51"/>
      <c r="N260" s="124"/>
    </row>
    <row r="261" spans="1:14" ht="15.95" customHeight="1" x14ac:dyDescent="0.25">
      <c r="A261" s="80"/>
      <c r="B261" s="122"/>
      <c r="C261" s="122"/>
      <c r="D261" s="122"/>
      <c r="E261" s="122"/>
      <c r="F261" s="122"/>
      <c r="G261" s="122"/>
      <c r="H261" s="122"/>
      <c r="I261" s="122"/>
      <c r="J261" s="122"/>
      <c r="K261" s="122"/>
      <c r="L261" s="123"/>
      <c r="M261" s="51"/>
      <c r="N261" s="124"/>
    </row>
    <row r="262" spans="1:14" ht="15.95" customHeight="1" x14ac:dyDescent="0.25">
      <c r="A262" s="80"/>
      <c r="B262" s="122"/>
      <c r="C262" s="122"/>
      <c r="D262" s="122"/>
      <c r="E262" s="122"/>
      <c r="F262" s="122"/>
      <c r="G262" s="122"/>
      <c r="H262" s="122"/>
      <c r="I262" s="122"/>
      <c r="J262" s="122"/>
      <c r="K262" s="122"/>
      <c r="L262" s="123"/>
      <c r="M262" s="51"/>
      <c r="N262" s="124"/>
    </row>
    <row r="263" spans="1:14" ht="15.95" customHeight="1" x14ac:dyDescent="0.25">
      <c r="A263" s="80"/>
      <c r="B263" s="122"/>
      <c r="C263" s="122"/>
      <c r="D263" s="122"/>
      <c r="E263" s="122"/>
      <c r="F263" s="122"/>
      <c r="G263" s="122"/>
      <c r="H263" s="122"/>
      <c r="I263" s="122"/>
      <c r="J263" s="122"/>
      <c r="K263" s="122"/>
      <c r="L263" s="123"/>
      <c r="M263" s="51"/>
      <c r="N263" s="124"/>
    </row>
    <row r="264" spans="1:14" ht="15.95" customHeight="1" x14ac:dyDescent="0.25">
      <c r="A264" s="80"/>
      <c r="B264" s="122"/>
      <c r="C264" s="122"/>
      <c r="D264" s="122"/>
      <c r="E264" s="122"/>
      <c r="F264" s="122"/>
      <c r="G264" s="122"/>
      <c r="H264" s="122"/>
      <c r="I264" s="122"/>
      <c r="J264" s="122"/>
      <c r="K264" s="122"/>
      <c r="L264" s="123"/>
      <c r="M264" s="51"/>
      <c r="N264" s="124"/>
    </row>
    <row r="265" spans="1:14" ht="15.95" customHeight="1" x14ac:dyDescent="0.25">
      <c r="A265" s="80"/>
      <c r="B265" s="85"/>
      <c r="C265"/>
      <c r="D265" s="116"/>
      <c r="E265" s="177"/>
      <c r="F265" s="122"/>
      <c r="G265" s="122"/>
      <c r="H265" s="122"/>
      <c r="I265" s="122"/>
      <c r="J265" s="122"/>
      <c r="K265" s="122"/>
      <c r="L265" s="123"/>
      <c r="M265" s="51"/>
      <c r="N265" s="124"/>
    </row>
    <row r="266" spans="1:14" ht="15.95" customHeight="1" x14ac:dyDescent="0.25">
      <c r="A266" s="80"/>
      <c r="B266" s="85"/>
      <c r="C266" s="116"/>
      <c r="D266" s="116"/>
      <c r="E266" s="116"/>
      <c r="F266" s="122"/>
      <c r="G266" s="122"/>
      <c r="H266" s="122"/>
      <c r="I266" s="122"/>
      <c r="J266" s="122"/>
      <c r="K266" s="122"/>
      <c r="L266" s="123"/>
      <c r="M266" s="51"/>
      <c r="N266" s="124"/>
    </row>
    <row r="267" spans="1:14" ht="15.95" customHeight="1" x14ac:dyDescent="0.25">
      <c r="A267" s="80"/>
      <c r="B267" s="85"/>
      <c r="C267" s="116"/>
      <c r="D267" s="116"/>
      <c r="E267" s="177"/>
      <c r="F267" s="122"/>
      <c r="G267" s="122"/>
      <c r="H267" s="122"/>
      <c r="I267" s="122"/>
      <c r="J267" s="122"/>
      <c r="K267" s="122"/>
      <c r="L267" s="123"/>
      <c r="M267" s="51"/>
      <c r="N267" s="124"/>
    </row>
    <row r="268" spans="1:14" ht="15.95" customHeight="1" x14ac:dyDescent="0.25">
      <c r="A268" s="80"/>
      <c r="B268" s="13"/>
      <c r="C268" s="50"/>
      <c r="D268" s="50"/>
      <c r="E268" s="50"/>
      <c r="F268" s="122"/>
      <c r="G268" s="122"/>
      <c r="H268" s="122"/>
      <c r="I268" s="122"/>
      <c r="J268" s="122"/>
      <c r="K268" s="122"/>
      <c r="L268" s="123"/>
      <c r="M268" s="51"/>
      <c r="N268" s="124"/>
    </row>
    <row r="269" spans="1:14" ht="15.95" customHeight="1" x14ac:dyDescent="0.25">
      <c r="A269" s="80"/>
      <c r="B269" s="121"/>
      <c r="C269" s="122"/>
      <c r="D269" s="122"/>
      <c r="E269" s="122"/>
      <c r="F269" s="122"/>
      <c r="G269" s="122"/>
      <c r="H269" s="122"/>
      <c r="I269" s="122"/>
      <c r="J269" s="122"/>
      <c r="K269" s="122"/>
      <c r="L269" s="123"/>
      <c r="M269" s="51"/>
      <c r="N269" s="124"/>
    </row>
    <row r="270" spans="1:14" ht="15.95" customHeight="1" x14ac:dyDescent="0.25">
      <c r="A270" s="108"/>
      <c r="B270" s="136"/>
      <c r="C270" s="50"/>
      <c r="D270" s="50"/>
      <c r="E270" s="50"/>
      <c r="F270" s="50"/>
      <c r="G270" s="50"/>
      <c r="H270" s="50"/>
      <c r="I270" s="50"/>
      <c r="J270" s="50"/>
      <c r="K270" s="50"/>
      <c r="L270" s="66"/>
      <c r="M270" s="67"/>
      <c r="N270" s="67"/>
    </row>
    <row r="271" spans="1:14" ht="15.95" customHeight="1" x14ac:dyDescent="0.25">
      <c r="A271" s="108"/>
      <c r="B271" s="13"/>
      <c r="C271" s="50"/>
      <c r="D271" s="50"/>
      <c r="E271" s="50"/>
      <c r="F271" s="50"/>
      <c r="G271" s="50"/>
      <c r="H271" s="50"/>
      <c r="I271" s="50"/>
      <c r="J271" s="50"/>
      <c r="K271" s="50"/>
      <c r="L271" s="66"/>
      <c r="M271" s="67"/>
      <c r="N271" s="67"/>
    </row>
    <row r="272" spans="1:14" ht="15.95" customHeight="1" x14ac:dyDescent="0.25">
      <c r="A272" s="108"/>
      <c r="B272" s="139"/>
      <c r="C272" s="150"/>
      <c r="D272" s="150"/>
      <c r="E272" s="150"/>
      <c r="F272" s="150"/>
      <c r="G272" s="150"/>
      <c r="H272" s="150"/>
      <c r="I272" s="150"/>
      <c r="J272" s="150"/>
      <c r="K272" s="150"/>
      <c r="L272" s="150"/>
      <c r="M272" s="88"/>
      <c r="N272" s="125"/>
    </row>
    <row r="273" spans="1:14" ht="15.95" customHeight="1" x14ac:dyDescent="0.25">
      <c r="A273" s="108"/>
      <c r="B273" s="139"/>
      <c r="C273" s="150"/>
      <c r="D273" s="150"/>
      <c r="E273" s="150"/>
      <c r="F273" s="150"/>
      <c r="G273" s="150"/>
      <c r="H273" s="150"/>
      <c r="I273" s="150"/>
      <c r="J273" s="150"/>
      <c r="K273" s="150"/>
      <c r="L273" s="151"/>
      <c r="M273" s="152"/>
      <c r="N273" s="125"/>
    </row>
    <row r="274" spans="1:14" ht="15.95" customHeight="1" x14ac:dyDescent="0.25">
      <c r="A274" s="108"/>
      <c r="B274" s="13"/>
      <c r="C274" s="62"/>
      <c r="D274" s="62"/>
      <c r="E274" s="62"/>
      <c r="F274" s="62"/>
      <c r="G274" s="62"/>
      <c r="H274" s="62"/>
      <c r="I274" s="62"/>
      <c r="J274" s="62"/>
      <c r="K274" s="62"/>
      <c r="L274" s="63"/>
      <c r="M274" s="64"/>
      <c r="N274" s="125"/>
    </row>
    <row r="275" spans="1:14" ht="15.95" customHeight="1" x14ac:dyDescent="0.25">
      <c r="A275" s="108"/>
      <c r="B275" s="13"/>
      <c r="C275" s="50"/>
      <c r="D275" s="50"/>
      <c r="E275" s="50"/>
      <c r="F275" s="50"/>
      <c r="G275" s="50"/>
      <c r="H275" s="50"/>
      <c r="I275" s="50"/>
      <c r="J275" s="50"/>
      <c r="K275" s="50"/>
      <c r="L275" s="66"/>
      <c r="M275" s="67"/>
      <c r="N275" s="67"/>
    </row>
    <row r="276" spans="1:14" ht="15.95" customHeight="1" x14ac:dyDescent="0.25">
      <c r="A276" s="108"/>
      <c r="B276" s="13"/>
      <c r="C276" s="116" t="s">
        <v>26</v>
      </c>
      <c r="D276" s="180"/>
      <c r="E276" s="50"/>
      <c r="G276" s="50"/>
      <c r="H276" s="50"/>
      <c r="I276" s="50"/>
      <c r="J276" s="116" t="s">
        <v>27</v>
      </c>
      <c r="K276" s="50"/>
      <c r="L276" s="66"/>
      <c r="M276" s="67"/>
      <c r="N276" s="67"/>
    </row>
    <row r="277" spans="1:14" ht="15.95" customHeight="1" x14ac:dyDescent="0.25">
      <c r="A277" s="108"/>
      <c r="B277" s="13"/>
      <c r="C277" s="50"/>
      <c r="D277" s="50"/>
      <c r="E277" s="50"/>
      <c r="F277" s="50"/>
      <c r="G277" s="73"/>
      <c r="H277" s="50"/>
      <c r="I277" s="50"/>
      <c r="J277" s="50"/>
      <c r="K277" s="50"/>
      <c r="L277" s="66"/>
      <c r="M277" s="67"/>
      <c r="N277" s="67"/>
    </row>
    <row r="278" spans="1:14" ht="15.95" customHeight="1" x14ac:dyDescent="0.25">
      <c r="A278" s="108"/>
      <c r="B278" s="13"/>
      <c r="C278" s="50"/>
      <c r="D278" s="50"/>
      <c r="E278" s="62"/>
      <c r="F278" s="50"/>
      <c r="G278" s="50"/>
      <c r="H278" s="50"/>
      <c r="I278" s="50"/>
      <c r="J278" s="50"/>
      <c r="K278" s="50"/>
      <c r="L278" s="66"/>
      <c r="M278" s="67"/>
      <c r="N278" s="67"/>
    </row>
    <row r="279" spans="1:14" ht="15.95" customHeight="1" x14ac:dyDescent="0.25">
      <c r="A279" s="118" t="s">
        <v>62</v>
      </c>
      <c r="B279" s="330" t="s">
        <v>36</v>
      </c>
      <c r="C279" s="331"/>
      <c r="D279" s="331"/>
      <c r="E279" s="331"/>
      <c r="F279" s="331"/>
      <c r="G279" s="331"/>
      <c r="H279" s="331"/>
      <c r="I279" s="331"/>
      <c r="J279" s="331"/>
      <c r="K279" s="331"/>
      <c r="L279" s="332"/>
      <c r="M279" s="119" t="s">
        <v>9</v>
      </c>
      <c r="N279" s="120">
        <f>L295</f>
        <v>3587.7100000000009</v>
      </c>
    </row>
    <row r="280" spans="1:14" ht="15.95" customHeight="1" x14ac:dyDescent="0.25">
      <c r="A280" s="112"/>
      <c r="B280" s="320"/>
      <c r="C280" s="321"/>
      <c r="D280" s="321"/>
      <c r="E280" s="321"/>
      <c r="F280" s="321"/>
      <c r="G280" s="321"/>
      <c r="H280" s="321"/>
      <c r="I280" s="321"/>
      <c r="J280" s="321"/>
      <c r="K280" s="321"/>
      <c r="L280" s="322"/>
      <c r="M280" s="110"/>
      <c r="N280" s="138"/>
    </row>
    <row r="281" spans="1:14" ht="15.95" customHeight="1" x14ac:dyDescent="0.25">
      <c r="A281" s="112"/>
      <c r="B281" s="219"/>
      <c r="C281" s="220"/>
      <c r="D281" s="220"/>
      <c r="E281" s="220"/>
      <c r="F281" s="221"/>
      <c r="G281" s="222"/>
      <c r="H281" s="223"/>
      <c r="I281" s="222"/>
      <c r="J281" s="223"/>
      <c r="K281" s="220"/>
      <c r="L281" s="224"/>
      <c r="M281" s="133"/>
      <c r="N281" s="133"/>
    </row>
    <row r="282" spans="1:14" ht="34.5" customHeight="1" x14ac:dyDescent="0.25">
      <c r="A282" s="112"/>
      <c r="B282" s="254" t="s">
        <v>68</v>
      </c>
      <c r="C282" s="254" t="s">
        <v>145</v>
      </c>
      <c r="D282" s="356" t="s">
        <v>55</v>
      </c>
      <c r="E282" s="356"/>
      <c r="F282" s="356"/>
      <c r="G282" s="356" t="s">
        <v>56</v>
      </c>
      <c r="H282" s="356"/>
      <c r="I282" s="356"/>
      <c r="J282" s="255" t="s">
        <v>120</v>
      </c>
      <c r="K282" s="255" t="s">
        <v>121</v>
      </c>
      <c r="L282" s="255" t="s">
        <v>165</v>
      </c>
      <c r="M282" s="132"/>
      <c r="N282" s="133"/>
    </row>
    <row r="283" spans="1:14" ht="15.95" customHeight="1" x14ac:dyDescent="0.25">
      <c r="A283" s="112"/>
      <c r="B283" s="250" t="s">
        <v>93</v>
      </c>
      <c r="C283" s="250" t="s">
        <v>167</v>
      </c>
      <c r="D283" s="250">
        <v>58</v>
      </c>
      <c r="E283" s="251" t="s">
        <v>32</v>
      </c>
      <c r="F283" s="252">
        <v>16</v>
      </c>
      <c r="G283" s="250">
        <v>60</v>
      </c>
      <c r="H283" s="251" t="s">
        <v>32</v>
      </c>
      <c r="I283" s="252">
        <v>18</v>
      </c>
      <c r="J283" s="253">
        <f t="shared" ref="J283:J284" si="15">(G283*20+I283)-(D283*20+F283)</f>
        <v>42</v>
      </c>
      <c r="K283" s="253">
        <v>3.7</v>
      </c>
      <c r="L283" s="253">
        <f t="shared" ref="L283:L284" si="16">J283*K283</f>
        <v>155.4</v>
      </c>
      <c r="M283" s="132"/>
      <c r="N283" s="133"/>
    </row>
    <row r="284" spans="1:14" ht="15.95" customHeight="1" x14ac:dyDescent="0.25">
      <c r="A284" s="112"/>
      <c r="B284" s="250" t="s">
        <v>93</v>
      </c>
      <c r="C284" s="250" t="s">
        <v>167</v>
      </c>
      <c r="D284" s="250">
        <v>68</v>
      </c>
      <c r="E284" s="251" t="s">
        <v>32</v>
      </c>
      <c r="F284" s="252">
        <v>16</v>
      </c>
      <c r="G284" s="250">
        <v>70</v>
      </c>
      <c r="H284" s="251" t="s">
        <v>32</v>
      </c>
      <c r="I284" s="252">
        <v>0</v>
      </c>
      <c r="J284" s="253">
        <f t="shared" si="15"/>
        <v>24</v>
      </c>
      <c r="K284" s="253">
        <v>3.7</v>
      </c>
      <c r="L284" s="253">
        <f t="shared" si="16"/>
        <v>88.800000000000011</v>
      </c>
      <c r="M284" s="59"/>
      <c r="N284" s="133"/>
    </row>
    <row r="285" spans="1:14" ht="15.95" customHeight="1" x14ac:dyDescent="0.25">
      <c r="A285" s="112"/>
      <c r="B285" s="250" t="s">
        <v>93</v>
      </c>
      <c r="C285" s="250" t="s">
        <v>167</v>
      </c>
      <c r="D285" s="250">
        <v>70</v>
      </c>
      <c r="E285" s="251" t="s">
        <v>32</v>
      </c>
      <c r="F285" s="252">
        <v>6</v>
      </c>
      <c r="G285" s="250">
        <v>71</v>
      </c>
      <c r="H285" s="251" t="s">
        <v>32</v>
      </c>
      <c r="I285" s="252">
        <v>7</v>
      </c>
      <c r="J285" s="253">
        <f>(G285*20+I285)-(D285*20+F285)</f>
        <v>21</v>
      </c>
      <c r="K285" s="253">
        <v>3.7</v>
      </c>
      <c r="L285" s="253">
        <f>J285*K285</f>
        <v>77.7</v>
      </c>
      <c r="M285" s="132"/>
      <c r="N285" s="132"/>
    </row>
    <row r="286" spans="1:14" ht="15.95" customHeight="1" x14ac:dyDescent="0.25">
      <c r="A286" s="112"/>
      <c r="B286" s="250" t="s">
        <v>193</v>
      </c>
      <c r="C286" s="250" t="s">
        <v>184</v>
      </c>
      <c r="D286" s="250">
        <v>68</v>
      </c>
      <c r="E286" s="251" t="s">
        <v>32</v>
      </c>
      <c r="F286" s="252">
        <v>3</v>
      </c>
      <c r="G286" s="250">
        <v>69</v>
      </c>
      <c r="H286" s="251" t="s">
        <v>32</v>
      </c>
      <c r="I286" s="252">
        <v>10</v>
      </c>
      <c r="J286" s="253">
        <f t="shared" ref="J286:J294" si="17">(G286*20+I286)-(D286*20+F286)</f>
        <v>27</v>
      </c>
      <c r="K286" s="253">
        <v>3.8</v>
      </c>
      <c r="L286" s="253">
        <f t="shared" ref="L286:L292" si="18">J286*K286</f>
        <v>102.6</v>
      </c>
      <c r="M286" s="132"/>
      <c r="N286" s="132"/>
    </row>
    <row r="287" spans="1:14" ht="15.95" customHeight="1" x14ac:dyDescent="0.25">
      <c r="A287" s="112"/>
      <c r="B287" s="250" t="s">
        <v>193</v>
      </c>
      <c r="C287" s="250" t="s">
        <v>184</v>
      </c>
      <c r="D287" s="250">
        <v>69</v>
      </c>
      <c r="E287" s="251" t="s">
        <v>32</v>
      </c>
      <c r="F287" s="252">
        <v>13</v>
      </c>
      <c r="G287" s="250">
        <v>84</v>
      </c>
      <c r="H287" s="251" t="s">
        <v>32</v>
      </c>
      <c r="I287" s="252">
        <v>9</v>
      </c>
      <c r="J287" s="253">
        <f t="shared" si="17"/>
        <v>296</v>
      </c>
      <c r="K287" s="253">
        <v>3.8</v>
      </c>
      <c r="L287" s="253">
        <f t="shared" si="18"/>
        <v>1124.8</v>
      </c>
      <c r="M287" s="132"/>
      <c r="N287" s="132"/>
    </row>
    <row r="288" spans="1:14" ht="15.95" customHeight="1" x14ac:dyDescent="0.25">
      <c r="A288" s="112"/>
      <c r="B288" s="250" t="s">
        <v>193</v>
      </c>
      <c r="C288" s="250" t="s">
        <v>184</v>
      </c>
      <c r="D288" s="250">
        <v>84</v>
      </c>
      <c r="E288" s="251" t="s">
        <v>32</v>
      </c>
      <c r="F288" s="252">
        <v>12</v>
      </c>
      <c r="G288" s="250">
        <v>93</v>
      </c>
      <c r="H288" s="251" t="s">
        <v>32</v>
      </c>
      <c r="I288" s="252">
        <v>13</v>
      </c>
      <c r="J288" s="253">
        <f t="shared" si="17"/>
        <v>181</v>
      </c>
      <c r="K288" s="253">
        <v>3.8</v>
      </c>
      <c r="L288" s="253">
        <f t="shared" si="18"/>
        <v>687.8</v>
      </c>
      <c r="M288" s="132"/>
      <c r="N288" s="132"/>
    </row>
    <row r="289" spans="1:14" ht="15.95" customHeight="1" x14ac:dyDescent="0.25">
      <c r="A289" s="112"/>
      <c r="B289" s="250" t="s">
        <v>193</v>
      </c>
      <c r="C289" s="250" t="s">
        <v>48</v>
      </c>
      <c r="D289" s="250">
        <v>123</v>
      </c>
      <c r="E289" s="251" t="s">
        <v>32</v>
      </c>
      <c r="F289" s="252">
        <v>5</v>
      </c>
      <c r="G289" s="250">
        <v>123</v>
      </c>
      <c r="H289" s="251" t="s">
        <v>32</v>
      </c>
      <c r="I289" s="252">
        <v>12</v>
      </c>
      <c r="J289" s="253">
        <f t="shared" si="17"/>
        <v>7</v>
      </c>
      <c r="K289" s="253">
        <v>3.2</v>
      </c>
      <c r="L289" s="253">
        <f t="shared" si="18"/>
        <v>22.400000000000002</v>
      </c>
      <c r="M289" s="132"/>
      <c r="N289" s="132"/>
    </row>
    <row r="290" spans="1:14" ht="15.95" customHeight="1" x14ac:dyDescent="0.25">
      <c r="A290" s="112"/>
      <c r="B290" s="250" t="s">
        <v>193</v>
      </c>
      <c r="C290" s="250" t="s">
        <v>48</v>
      </c>
      <c r="D290" s="250">
        <v>123</v>
      </c>
      <c r="E290" s="251" t="s">
        <v>32</v>
      </c>
      <c r="F290" s="252">
        <v>17</v>
      </c>
      <c r="G290" s="250">
        <v>124</v>
      </c>
      <c r="H290" s="251" t="s">
        <v>32</v>
      </c>
      <c r="I290" s="252">
        <v>4.3</v>
      </c>
      <c r="J290" s="253">
        <f t="shared" si="17"/>
        <v>7.3000000000001819</v>
      </c>
      <c r="K290" s="253">
        <v>5</v>
      </c>
      <c r="L290" s="253">
        <f t="shared" si="18"/>
        <v>36.500000000000909</v>
      </c>
      <c r="M290" s="132"/>
      <c r="N290" s="133"/>
    </row>
    <row r="291" spans="1:14" ht="15.95" customHeight="1" x14ac:dyDescent="0.25">
      <c r="A291" s="112"/>
      <c r="B291" s="250" t="s">
        <v>193</v>
      </c>
      <c r="C291" s="250" t="s">
        <v>49</v>
      </c>
      <c r="D291" s="250">
        <v>126</v>
      </c>
      <c r="E291" s="251" t="s">
        <v>32</v>
      </c>
      <c r="F291" s="252">
        <v>0</v>
      </c>
      <c r="G291" s="250">
        <v>128</v>
      </c>
      <c r="H291" s="251" t="s">
        <v>32</v>
      </c>
      <c r="I291" s="252">
        <v>7</v>
      </c>
      <c r="J291" s="253">
        <f t="shared" si="17"/>
        <v>47</v>
      </c>
      <c r="K291" s="253">
        <v>3.7</v>
      </c>
      <c r="L291" s="253">
        <f t="shared" si="18"/>
        <v>173.9</v>
      </c>
      <c r="M291" s="132"/>
      <c r="N291" s="133"/>
    </row>
    <row r="292" spans="1:14" ht="15.95" customHeight="1" x14ac:dyDescent="0.25">
      <c r="A292" s="112"/>
      <c r="B292" s="250" t="s">
        <v>193</v>
      </c>
      <c r="C292" s="250" t="s">
        <v>92</v>
      </c>
      <c r="D292" s="250">
        <v>129</v>
      </c>
      <c r="E292" s="251" t="s">
        <v>32</v>
      </c>
      <c r="F292" s="252">
        <v>12</v>
      </c>
      <c r="G292" s="250">
        <v>132</v>
      </c>
      <c r="H292" s="251" t="s">
        <v>32</v>
      </c>
      <c r="I292" s="252">
        <v>1</v>
      </c>
      <c r="J292" s="253">
        <f t="shared" si="17"/>
        <v>49</v>
      </c>
      <c r="K292" s="253">
        <v>7.25</v>
      </c>
      <c r="L292" s="253">
        <f t="shared" si="18"/>
        <v>355.25</v>
      </c>
      <c r="M292" s="132"/>
      <c r="N292" s="133"/>
    </row>
    <row r="293" spans="1:14" ht="15.95" customHeight="1" x14ac:dyDescent="0.25">
      <c r="A293" s="112"/>
      <c r="B293" s="250" t="s">
        <v>193</v>
      </c>
      <c r="C293" s="250" t="s">
        <v>162</v>
      </c>
      <c r="D293" s="250">
        <v>26</v>
      </c>
      <c r="E293" s="251" t="s">
        <v>32</v>
      </c>
      <c r="F293" s="252">
        <v>0</v>
      </c>
      <c r="G293" s="250">
        <v>34</v>
      </c>
      <c r="H293" s="251" t="s">
        <v>32</v>
      </c>
      <c r="I293" s="252">
        <v>0</v>
      </c>
      <c r="J293" s="253">
        <f t="shared" si="17"/>
        <v>160</v>
      </c>
      <c r="K293" s="253">
        <v>3.2</v>
      </c>
      <c r="L293" s="253">
        <f>J293*K293</f>
        <v>512</v>
      </c>
      <c r="M293" s="132"/>
      <c r="N293" s="133"/>
    </row>
    <row r="294" spans="1:14" ht="15.95" customHeight="1" x14ac:dyDescent="0.25">
      <c r="A294" s="112"/>
      <c r="B294" s="250" t="s">
        <v>193</v>
      </c>
      <c r="C294" s="250" t="s">
        <v>184</v>
      </c>
      <c r="D294" s="250">
        <v>58</v>
      </c>
      <c r="E294" s="251" t="s">
        <v>32</v>
      </c>
      <c r="F294" s="252">
        <v>13</v>
      </c>
      <c r="G294" s="250">
        <v>62</v>
      </c>
      <c r="H294" s="251" t="s">
        <v>32</v>
      </c>
      <c r="I294" s="252">
        <v>5</v>
      </c>
      <c r="J294" s="253">
        <f t="shared" si="17"/>
        <v>72</v>
      </c>
      <c r="K294" s="253">
        <v>3.48</v>
      </c>
      <c r="L294" s="253">
        <f>J294*K294</f>
        <v>250.56</v>
      </c>
      <c r="M294" s="132"/>
      <c r="N294" s="133"/>
    </row>
    <row r="295" spans="1:14" ht="15.95" customHeight="1" x14ac:dyDescent="0.25">
      <c r="A295" s="112"/>
      <c r="B295" s="313" t="s">
        <v>206</v>
      </c>
      <c r="C295" s="312"/>
      <c r="D295" s="312"/>
      <c r="E295" s="312"/>
      <c r="F295" s="312"/>
      <c r="G295" s="312"/>
      <c r="H295" s="312"/>
      <c r="I295" s="312"/>
      <c r="J295" s="312"/>
      <c r="K295" s="312"/>
      <c r="L295" s="54">
        <f>SUM(L283:L294)</f>
        <v>3587.7100000000009</v>
      </c>
      <c r="M295" s="133"/>
      <c r="N295" s="133"/>
    </row>
    <row r="296" spans="1:14" ht="15.95" customHeight="1" x14ac:dyDescent="0.25">
      <c r="A296" s="112"/>
      <c r="B296" s="13"/>
      <c r="C296" s="14"/>
      <c r="D296" s="71"/>
      <c r="E296" s="68"/>
      <c r="F296" s="53"/>
      <c r="G296" s="53"/>
      <c r="H296" s="53"/>
      <c r="I296" s="96"/>
      <c r="J296" s="71"/>
      <c r="K296" s="71"/>
      <c r="L296" s="54"/>
      <c r="M296" s="133"/>
      <c r="N296" s="133"/>
    </row>
    <row r="297" spans="1:14" ht="15.95" customHeight="1" x14ac:dyDescent="0.25">
      <c r="A297" s="112"/>
      <c r="B297" s="13"/>
      <c r="C297" s="14"/>
      <c r="D297" s="71"/>
      <c r="E297" s="68"/>
      <c r="F297" s="53"/>
      <c r="G297" s="53"/>
      <c r="H297" s="53"/>
      <c r="I297" s="96"/>
      <c r="J297" s="71"/>
      <c r="K297" s="71"/>
      <c r="L297" s="54"/>
      <c r="M297" s="133"/>
      <c r="N297" s="133"/>
    </row>
    <row r="298" spans="1:14" ht="15.95" customHeight="1" x14ac:dyDescent="0.25">
      <c r="A298" s="112"/>
      <c r="B298" s="13"/>
      <c r="C298" s="14"/>
      <c r="D298" s="71"/>
      <c r="E298" s="68"/>
      <c r="F298" s="53"/>
      <c r="G298" s="53"/>
      <c r="H298" s="53"/>
      <c r="I298" s="96"/>
      <c r="J298" s="71"/>
      <c r="K298" s="71"/>
      <c r="L298" s="54"/>
      <c r="M298" s="133"/>
      <c r="N298" s="133"/>
    </row>
    <row r="299" spans="1:14" ht="15.95" customHeight="1" x14ac:dyDescent="0.25">
      <c r="A299" s="112"/>
      <c r="B299" s="85"/>
      <c r="C299" s="116"/>
      <c r="D299" s="116"/>
      <c r="E299" s="177"/>
      <c r="F299" s="122"/>
      <c r="G299" s="53"/>
      <c r="H299" s="53"/>
      <c r="I299" s="96"/>
      <c r="J299" s="71"/>
      <c r="K299" s="71"/>
      <c r="L299" s="54"/>
      <c r="M299" s="133"/>
      <c r="N299" s="133"/>
    </row>
    <row r="300" spans="1:14" ht="15.95" customHeight="1" x14ac:dyDescent="0.25">
      <c r="A300" s="112"/>
      <c r="B300" s="85"/>
      <c r="C300" s="116"/>
      <c r="D300" s="116"/>
      <c r="E300" s="116"/>
      <c r="F300" s="122"/>
      <c r="G300" s="53"/>
      <c r="H300" s="53"/>
      <c r="I300" s="96"/>
      <c r="J300" s="71"/>
      <c r="K300" s="71"/>
      <c r="L300" s="54"/>
      <c r="M300" s="133"/>
      <c r="N300" s="133"/>
    </row>
    <row r="301" spans="1:14" ht="15.95" customHeight="1" x14ac:dyDescent="0.25">
      <c r="A301" s="112"/>
      <c r="B301" s="85"/>
      <c r="C301" s="116"/>
      <c r="D301" s="116"/>
      <c r="E301" s="177"/>
      <c r="F301" s="122"/>
      <c r="G301" s="53"/>
      <c r="H301" s="53"/>
      <c r="I301" s="96"/>
      <c r="J301" s="71"/>
      <c r="K301" s="71"/>
      <c r="L301" s="54"/>
      <c r="M301" s="133"/>
      <c r="N301" s="133"/>
    </row>
    <row r="302" spans="1:14" ht="15.95" customHeight="1" x14ac:dyDescent="0.25">
      <c r="A302" s="112"/>
      <c r="B302" s="13"/>
      <c r="C302"/>
      <c r="D302" s="71"/>
      <c r="E302" s="68"/>
      <c r="F302" s="53"/>
      <c r="G302" s="53"/>
      <c r="H302" s="53"/>
      <c r="I302" s="96"/>
      <c r="J302" s="71"/>
      <c r="K302" s="71"/>
      <c r="L302" s="54"/>
      <c r="M302" s="133"/>
      <c r="N302" s="133"/>
    </row>
    <row r="303" spans="1:14" ht="15.95" customHeight="1" x14ac:dyDescent="0.25">
      <c r="A303" s="112"/>
      <c r="B303" s="13"/>
      <c r="C303" s="14"/>
      <c r="D303" s="71"/>
      <c r="E303" s="68"/>
      <c r="F303" s="53"/>
      <c r="G303" s="53"/>
      <c r="H303" s="53"/>
      <c r="I303" s="96"/>
      <c r="J303" s="71"/>
      <c r="K303" s="71"/>
      <c r="L303" s="54"/>
      <c r="M303" s="133"/>
      <c r="N303" s="133"/>
    </row>
    <row r="304" spans="1:14" ht="15.95" customHeight="1" x14ac:dyDescent="0.25">
      <c r="A304" s="112"/>
      <c r="B304" s="13"/>
      <c r="C304" s="14"/>
      <c r="D304" s="71"/>
      <c r="E304" s="68"/>
      <c r="F304" s="53"/>
      <c r="G304" s="53"/>
      <c r="H304" s="53"/>
      <c r="I304" s="96"/>
      <c r="J304" s="71"/>
      <c r="K304" s="71"/>
      <c r="L304" s="54"/>
      <c r="M304" s="133"/>
      <c r="N304" s="133"/>
    </row>
    <row r="305" spans="1:14" ht="15.95" customHeight="1" x14ac:dyDescent="0.25">
      <c r="A305" s="112"/>
      <c r="B305" s="13"/>
      <c r="C305" s="14"/>
      <c r="D305" s="71"/>
      <c r="E305" s="68"/>
      <c r="F305" s="53"/>
      <c r="G305" s="53"/>
      <c r="H305" s="53"/>
      <c r="I305" s="96"/>
      <c r="J305" s="71"/>
      <c r="K305" s="71"/>
      <c r="L305" s="54"/>
      <c r="M305" s="133"/>
      <c r="N305" s="133"/>
    </row>
    <row r="306" spans="1:14" ht="15.95" customHeight="1" x14ac:dyDescent="0.25">
      <c r="A306" s="112"/>
      <c r="B306" s="13"/>
      <c r="C306" s="14"/>
      <c r="D306" s="71"/>
      <c r="E306" s="68"/>
      <c r="F306" s="53"/>
      <c r="G306" s="53"/>
      <c r="H306" s="53"/>
      <c r="I306" s="96"/>
      <c r="J306" s="71"/>
      <c r="K306" s="71"/>
      <c r="L306" s="54"/>
      <c r="M306" s="133"/>
      <c r="N306" s="133"/>
    </row>
    <row r="307" spans="1:14" ht="15.95" customHeight="1" x14ac:dyDescent="0.25">
      <c r="A307" s="112"/>
      <c r="B307" s="13"/>
      <c r="C307" s="14"/>
      <c r="D307" s="71"/>
      <c r="E307" s="68"/>
      <c r="F307" s="53"/>
      <c r="G307" s="53"/>
      <c r="H307" s="53"/>
      <c r="I307" s="96"/>
      <c r="J307" s="71"/>
      <c r="K307" s="71"/>
      <c r="L307" s="54"/>
      <c r="M307" s="133"/>
      <c r="N307" s="133"/>
    </row>
    <row r="308" spans="1:14" ht="15.95" customHeight="1" x14ac:dyDescent="0.25">
      <c r="A308" s="112"/>
      <c r="B308" s="13"/>
      <c r="C308" s="14"/>
      <c r="D308" s="71"/>
      <c r="E308" s="68"/>
      <c r="F308" s="53"/>
      <c r="G308" s="53"/>
      <c r="H308" s="53"/>
      <c r="I308" s="96"/>
      <c r="J308" s="71"/>
      <c r="K308" s="71"/>
      <c r="L308" s="54"/>
      <c r="M308" s="133"/>
      <c r="N308" s="133"/>
    </row>
    <row r="309" spans="1:14" ht="15.95" customHeight="1" x14ac:dyDescent="0.25">
      <c r="A309" s="112"/>
      <c r="B309" s="13"/>
      <c r="C309" s="14"/>
      <c r="D309" s="71"/>
      <c r="E309" s="68"/>
      <c r="F309" s="53"/>
      <c r="G309" s="53"/>
      <c r="H309" s="53"/>
      <c r="I309" s="96"/>
      <c r="J309" s="71"/>
      <c r="K309" s="71"/>
      <c r="L309" s="54"/>
      <c r="M309" s="133"/>
      <c r="N309" s="133"/>
    </row>
    <row r="310" spans="1:14" ht="15.95" customHeight="1" x14ac:dyDescent="0.25">
      <c r="A310" s="112"/>
      <c r="B310" s="13"/>
      <c r="C310" s="14"/>
      <c r="D310" s="71"/>
      <c r="E310" s="68"/>
      <c r="F310" s="53"/>
      <c r="G310" s="53"/>
      <c r="H310" s="53"/>
      <c r="I310" s="96"/>
      <c r="J310" s="71"/>
      <c r="K310" s="71"/>
      <c r="L310" s="54"/>
      <c r="M310" s="133"/>
      <c r="N310" s="133"/>
    </row>
    <row r="311" spans="1:14" ht="15.95" customHeight="1" x14ac:dyDescent="0.25">
      <c r="A311" s="112"/>
      <c r="B311" s="13"/>
      <c r="C311" s="14"/>
      <c r="D311" s="71"/>
      <c r="E311" s="68"/>
      <c r="F311" s="53"/>
      <c r="G311" s="53"/>
      <c r="H311" s="53"/>
      <c r="I311" s="96"/>
      <c r="J311" s="71"/>
      <c r="K311" s="71"/>
      <c r="L311" s="54"/>
      <c r="M311" s="133"/>
      <c r="N311" s="133"/>
    </row>
    <row r="312" spans="1:14" ht="15.95" customHeight="1" x14ac:dyDescent="0.25">
      <c r="A312" s="112"/>
      <c r="B312" s="13"/>
      <c r="C312" s="116" t="s">
        <v>26</v>
      </c>
      <c r="D312" s="180"/>
      <c r="E312" s="50"/>
      <c r="G312" s="50"/>
      <c r="H312" s="50"/>
      <c r="I312" s="50"/>
      <c r="J312" s="116" t="s">
        <v>27</v>
      </c>
      <c r="K312" s="71"/>
      <c r="L312" s="54"/>
      <c r="M312" s="133"/>
      <c r="N312" s="133"/>
    </row>
    <row r="313" spans="1:14" ht="15.95" customHeight="1" x14ac:dyDescent="0.25">
      <c r="A313" s="112"/>
      <c r="B313" s="13"/>
      <c r="C313" s="14"/>
      <c r="D313" s="71"/>
      <c r="E313" s="75"/>
      <c r="F313" s="53"/>
      <c r="G313" s="53"/>
      <c r="H313" s="53"/>
      <c r="I313" s="96"/>
      <c r="J313" s="71"/>
      <c r="K313" s="71"/>
      <c r="L313" s="54"/>
      <c r="M313" s="133"/>
      <c r="N313" s="133"/>
    </row>
    <row r="314" spans="1:14" ht="15.95" customHeight="1" x14ac:dyDescent="0.25">
      <c r="A314" s="112"/>
      <c r="B314" s="13"/>
      <c r="C314" s="14"/>
      <c r="D314" s="71"/>
      <c r="E314" s="75"/>
      <c r="F314" s="53"/>
      <c r="G314" s="53"/>
      <c r="H314" s="53"/>
      <c r="I314" s="96"/>
      <c r="J314" s="71"/>
      <c r="K314" s="71"/>
      <c r="L314" s="54"/>
      <c r="M314" s="133"/>
      <c r="N314" s="133"/>
    </row>
    <row r="315" spans="1:14" ht="15.95" customHeight="1" x14ac:dyDescent="0.25">
      <c r="A315" s="140" t="s">
        <v>77</v>
      </c>
      <c r="B315" s="323" t="s">
        <v>78</v>
      </c>
      <c r="C315" s="324"/>
      <c r="D315" s="324"/>
      <c r="E315" s="324"/>
      <c r="F315" s="324"/>
      <c r="G315" s="324"/>
      <c r="H315" s="324"/>
      <c r="I315" s="324"/>
      <c r="J315" s="324"/>
      <c r="K315" s="324"/>
      <c r="L315" s="325"/>
      <c r="M315" s="141" t="s">
        <v>10</v>
      </c>
      <c r="N315" s="142">
        <f>N331</f>
        <v>789.70450000000028</v>
      </c>
    </row>
    <row r="316" spans="1:14" ht="15.95" customHeight="1" x14ac:dyDescent="0.25">
      <c r="A316" s="112"/>
      <c r="B316" s="13"/>
      <c r="C316" s="14"/>
      <c r="D316" s="71"/>
      <c r="E316" s="75"/>
      <c r="F316" s="53"/>
      <c r="G316" s="53"/>
      <c r="H316" s="53"/>
      <c r="I316" s="96"/>
      <c r="J316" s="71"/>
      <c r="K316" s="71"/>
      <c r="L316" s="54"/>
      <c r="M316" s="133"/>
      <c r="N316" s="133"/>
    </row>
    <row r="317" spans="1:14" ht="15.95" customHeight="1" x14ac:dyDescent="0.25">
      <c r="A317" s="112"/>
      <c r="B317" s="203"/>
      <c r="C317" s="220"/>
      <c r="D317" s="69"/>
      <c r="E317" s="184"/>
      <c r="F317" s="225"/>
      <c r="G317" s="225"/>
      <c r="H317" s="225"/>
      <c r="I317" s="226"/>
      <c r="J317" s="69"/>
      <c r="K317" s="69"/>
      <c r="L317" s="224"/>
      <c r="M317" s="204"/>
      <c r="N317" s="204"/>
    </row>
    <row r="318" spans="1:14" ht="39" customHeight="1" x14ac:dyDescent="0.25">
      <c r="A318" s="112"/>
      <c r="B318" s="168" t="s">
        <v>68</v>
      </c>
      <c r="C318" s="168" t="s">
        <v>145</v>
      </c>
      <c r="D318" s="329" t="s">
        <v>55</v>
      </c>
      <c r="E318" s="329"/>
      <c r="F318" s="329"/>
      <c r="G318" s="329" t="s">
        <v>56</v>
      </c>
      <c r="H318" s="329"/>
      <c r="I318" s="329"/>
      <c r="J318" s="195" t="s">
        <v>120</v>
      </c>
      <c r="K318" s="195" t="s">
        <v>121</v>
      </c>
      <c r="L318" s="195" t="s">
        <v>165</v>
      </c>
      <c r="M318" s="195" t="s">
        <v>58</v>
      </c>
      <c r="N318" s="195" t="s">
        <v>166</v>
      </c>
    </row>
    <row r="319" spans="1:14" ht="15.95" customHeight="1" x14ac:dyDescent="0.25">
      <c r="A319" s="112"/>
      <c r="B319" s="57" t="s">
        <v>93</v>
      </c>
      <c r="C319" s="57" t="s">
        <v>167</v>
      </c>
      <c r="D319" s="57">
        <v>58</v>
      </c>
      <c r="E319" s="210" t="s">
        <v>32</v>
      </c>
      <c r="F319" s="81">
        <v>16</v>
      </c>
      <c r="G319" s="57">
        <v>60</v>
      </c>
      <c r="H319" s="210" t="s">
        <v>32</v>
      </c>
      <c r="I319" s="81">
        <v>18</v>
      </c>
      <c r="J319" s="211">
        <f t="shared" ref="J319:J320" si="19">(G319*20+I319)-(D319*20+F319)</f>
        <v>42</v>
      </c>
      <c r="K319" s="211">
        <v>3.7</v>
      </c>
      <c r="L319" s="211">
        <f t="shared" ref="L319:L320" si="20">J319*K319</f>
        <v>155.4</v>
      </c>
      <c r="M319" s="211">
        <v>0.2</v>
      </c>
      <c r="N319" s="211">
        <f t="shared" ref="N319:N320" si="21">L319*M319</f>
        <v>31.080000000000002</v>
      </c>
    </row>
    <row r="320" spans="1:14" ht="15.95" customHeight="1" x14ac:dyDescent="0.25">
      <c r="A320" s="112"/>
      <c r="B320" s="57" t="s">
        <v>93</v>
      </c>
      <c r="C320" s="57" t="s">
        <v>167</v>
      </c>
      <c r="D320" s="57">
        <v>68</v>
      </c>
      <c r="E320" s="210" t="s">
        <v>32</v>
      </c>
      <c r="F320" s="81">
        <v>16</v>
      </c>
      <c r="G320" s="57">
        <v>70</v>
      </c>
      <c r="H320" s="210" t="s">
        <v>32</v>
      </c>
      <c r="I320" s="81">
        <v>0</v>
      </c>
      <c r="J320" s="211">
        <f t="shared" si="19"/>
        <v>24</v>
      </c>
      <c r="K320" s="211">
        <v>3.7</v>
      </c>
      <c r="L320" s="211">
        <f t="shared" si="20"/>
        <v>88.800000000000011</v>
      </c>
      <c r="M320" s="211">
        <v>0.25</v>
      </c>
      <c r="N320" s="211">
        <f t="shared" si="21"/>
        <v>22.200000000000003</v>
      </c>
    </row>
    <row r="321" spans="1:14" ht="15.95" customHeight="1" x14ac:dyDescent="0.25">
      <c r="A321" s="112"/>
      <c r="B321" s="57" t="s">
        <v>93</v>
      </c>
      <c r="C321" s="57" t="s">
        <v>167</v>
      </c>
      <c r="D321" s="57">
        <v>70</v>
      </c>
      <c r="E321" s="210" t="s">
        <v>32</v>
      </c>
      <c r="F321" s="81">
        <v>6</v>
      </c>
      <c r="G321" s="57">
        <v>71</v>
      </c>
      <c r="H321" s="210" t="s">
        <v>32</v>
      </c>
      <c r="I321" s="81">
        <v>7</v>
      </c>
      <c r="J321" s="211">
        <f>(G321*20+I321)-(D321*20+F321)</f>
        <v>21</v>
      </c>
      <c r="K321" s="211">
        <v>3.7</v>
      </c>
      <c r="L321" s="211">
        <f>J321*K321</f>
        <v>77.7</v>
      </c>
      <c r="M321" s="211">
        <v>0.25</v>
      </c>
      <c r="N321" s="211">
        <f>L321*M321</f>
        <v>19.425000000000001</v>
      </c>
    </row>
    <row r="322" spans="1:14" ht="15.95" customHeight="1" x14ac:dyDescent="0.25">
      <c r="A322" s="112"/>
      <c r="B322" s="57" t="s">
        <v>193</v>
      </c>
      <c r="C322" s="57" t="s">
        <v>184</v>
      </c>
      <c r="D322" s="57">
        <v>68</v>
      </c>
      <c r="E322" s="210" t="s">
        <v>32</v>
      </c>
      <c r="F322" s="81">
        <v>3</v>
      </c>
      <c r="G322" s="57">
        <v>69</v>
      </c>
      <c r="H322" s="210" t="s">
        <v>32</v>
      </c>
      <c r="I322" s="81">
        <v>10</v>
      </c>
      <c r="J322" s="211">
        <f t="shared" ref="J322:J330" si="22">(G322*20+I322)-(D322*20+F322)</f>
        <v>27</v>
      </c>
      <c r="K322" s="211">
        <v>3.8</v>
      </c>
      <c r="L322" s="211">
        <f t="shared" ref="L322:L328" si="23">J322*K322</f>
        <v>102.6</v>
      </c>
      <c r="M322" s="211">
        <v>0.2</v>
      </c>
      <c r="N322" s="211">
        <f t="shared" ref="N322" si="24">L322*M322</f>
        <v>20.52</v>
      </c>
    </row>
    <row r="323" spans="1:14" ht="15.95" customHeight="1" x14ac:dyDescent="0.25">
      <c r="A323" s="112"/>
      <c r="B323" s="57" t="s">
        <v>193</v>
      </c>
      <c r="C323" s="57" t="s">
        <v>184</v>
      </c>
      <c r="D323" s="57">
        <v>69</v>
      </c>
      <c r="E323" s="210" t="s">
        <v>32</v>
      </c>
      <c r="F323" s="81">
        <v>13</v>
      </c>
      <c r="G323" s="57">
        <v>84</v>
      </c>
      <c r="H323" s="210" t="s">
        <v>32</v>
      </c>
      <c r="I323" s="81">
        <v>9</v>
      </c>
      <c r="J323" s="211">
        <f t="shared" si="22"/>
        <v>296</v>
      </c>
      <c r="K323" s="211">
        <v>3.8</v>
      </c>
      <c r="L323" s="211">
        <f t="shared" si="23"/>
        <v>1124.8</v>
      </c>
      <c r="M323" s="211">
        <v>0.2</v>
      </c>
      <c r="N323" s="211">
        <f>L323*M323</f>
        <v>224.96</v>
      </c>
    </row>
    <row r="324" spans="1:14" ht="15.95" customHeight="1" x14ac:dyDescent="0.25">
      <c r="A324" s="112"/>
      <c r="B324" s="57" t="s">
        <v>193</v>
      </c>
      <c r="C324" s="57" t="s">
        <v>184</v>
      </c>
      <c r="D324" s="57">
        <v>84</v>
      </c>
      <c r="E324" s="210" t="s">
        <v>32</v>
      </c>
      <c r="F324" s="81">
        <v>12</v>
      </c>
      <c r="G324" s="57">
        <v>93</v>
      </c>
      <c r="H324" s="210" t="s">
        <v>32</v>
      </c>
      <c r="I324" s="81">
        <v>13</v>
      </c>
      <c r="J324" s="211">
        <f t="shared" si="22"/>
        <v>181</v>
      </c>
      <c r="K324" s="211">
        <v>3.8</v>
      </c>
      <c r="L324" s="211">
        <f t="shared" si="23"/>
        <v>687.8</v>
      </c>
      <c r="M324" s="211">
        <v>0.2</v>
      </c>
      <c r="N324" s="211">
        <f t="shared" ref="N324:N330" si="25">L324*M324</f>
        <v>137.56</v>
      </c>
    </row>
    <row r="325" spans="1:14" ht="15.95" customHeight="1" x14ac:dyDescent="0.25">
      <c r="A325" s="112"/>
      <c r="B325" s="57" t="s">
        <v>193</v>
      </c>
      <c r="C325" s="57" t="s">
        <v>48</v>
      </c>
      <c r="D325" s="57">
        <v>123</v>
      </c>
      <c r="E325" s="210" t="s">
        <v>32</v>
      </c>
      <c r="F325" s="81">
        <v>5</v>
      </c>
      <c r="G325" s="57">
        <v>123</v>
      </c>
      <c r="H325" s="210" t="s">
        <v>32</v>
      </c>
      <c r="I325" s="81">
        <v>12</v>
      </c>
      <c r="J325" s="211">
        <f t="shared" si="22"/>
        <v>7</v>
      </c>
      <c r="K325" s="211">
        <v>3.2</v>
      </c>
      <c r="L325" s="211">
        <f t="shared" si="23"/>
        <v>22.400000000000002</v>
      </c>
      <c r="M325" s="211">
        <v>0.4</v>
      </c>
      <c r="N325" s="211">
        <f t="shared" si="25"/>
        <v>8.9600000000000009</v>
      </c>
    </row>
    <row r="326" spans="1:14" ht="15.95" customHeight="1" x14ac:dyDescent="0.25">
      <c r="A326" s="112"/>
      <c r="B326" s="57" t="s">
        <v>193</v>
      </c>
      <c r="C326" s="57" t="s">
        <v>48</v>
      </c>
      <c r="D326" s="57">
        <v>123</v>
      </c>
      <c r="E326" s="210" t="s">
        <v>32</v>
      </c>
      <c r="F326" s="81">
        <v>17</v>
      </c>
      <c r="G326" s="57">
        <v>124</v>
      </c>
      <c r="H326" s="210" t="s">
        <v>32</v>
      </c>
      <c r="I326" s="81">
        <v>4.3</v>
      </c>
      <c r="J326" s="211">
        <f t="shared" si="22"/>
        <v>7.3000000000001819</v>
      </c>
      <c r="K326" s="211">
        <v>5</v>
      </c>
      <c r="L326" s="211">
        <f t="shared" si="23"/>
        <v>36.500000000000909</v>
      </c>
      <c r="M326" s="211">
        <v>0.4</v>
      </c>
      <c r="N326" s="211">
        <f t="shared" si="25"/>
        <v>14.600000000000364</v>
      </c>
    </row>
    <row r="327" spans="1:14" ht="15.95" customHeight="1" x14ac:dyDescent="0.25">
      <c r="A327" s="112"/>
      <c r="B327" s="57" t="s">
        <v>193</v>
      </c>
      <c r="C327" s="57" t="s">
        <v>49</v>
      </c>
      <c r="D327" s="57">
        <v>126</v>
      </c>
      <c r="E327" s="210" t="s">
        <v>32</v>
      </c>
      <c r="F327" s="81">
        <v>0</v>
      </c>
      <c r="G327" s="57">
        <v>128</v>
      </c>
      <c r="H327" s="210" t="s">
        <v>32</v>
      </c>
      <c r="I327" s="81">
        <v>7</v>
      </c>
      <c r="J327" s="211">
        <f t="shared" si="22"/>
        <v>47</v>
      </c>
      <c r="K327" s="211">
        <v>3.7</v>
      </c>
      <c r="L327" s="211">
        <f t="shared" si="23"/>
        <v>173.9</v>
      </c>
      <c r="M327" s="211">
        <v>0.25</v>
      </c>
      <c r="N327" s="211">
        <f t="shared" si="25"/>
        <v>43.475000000000001</v>
      </c>
    </row>
    <row r="328" spans="1:14" ht="15.75" customHeight="1" x14ac:dyDescent="0.25">
      <c r="A328" s="112"/>
      <c r="B328" s="57" t="s">
        <v>193</v>
      </c>
      <c r="C328" s="57" t="s">
        <v>92</v>
      </c>
      <c r="D328" s="57">
        <v>129</v>
      </c>
      <c r="E328" s="210" t="s">
        <v>32</v>
      </c>
      <c r="F328" s="81">
        <v>12</v>
      </c>
      <c r="G328" s="57">
        <v>132</v>
      </c>
      <c r="H328" s="210" t="s">
        <v>32</v>
      </c>
      <c r="I328" s="81">
        <v>1</v>
      </c>
      <c r="J328" s="211">
        <f t="shared" si="22"/>
        <v>49</v>
      </c>
      <c r="K328" s="211">
        <v>7.25</v>
      </c>
      <c r="L328" s="211">
        <f t="shared" si="23"/>
        <v>355.25</v>
      </c>
      <c r="M328" s="211">
        <v>0.25</v>
      </c>
      <c r="N328" s="211">
        <f t="shared" si="25"/>
        <v>88.8125</v>
      </c>
    </row>
    <row r="329" spans="1:14" ht="15.75" customHeight="1" x14ac:dyDescent="0.25">
      <c r="A329" s="112"/>
      <c r="B329" s="57" t="s">
        <v>193</v>
      </c>
      <c r="C329" s="57" t="s">
        <v>162</v>
      </c>
      <c r="D329" s="57">
        <v>26</v>
      </c>
      <c r="E329" s="210" t="s">
        <v>32</v>
      </c>
      <c r="F329" s="81">
        <v>0</v>
      </c>
      <c r="G329" s="57">
        <v>34</v>
      </c>
      <c r="H329" s="210" t="s">
        <v>32</v>
      </c>
      <c r="I329" s="81">
        <v>0</v>
      </c>
      <c r="J329" s="211">
        <f t="shared" si="22"/>
        <v>160</v>
      </c>
      <c r="K329" s="211">
        <v>3.2</v>
      </c>
      <c r="L329" s="211">
        <f>J329*K329</f>
        <v>512</v>
      </c>
      <c r="M329" s="211">
        <v>0.25</v>
      </c>
      <c r="N329" s="211">
        <f t="shared" si="25"/>
        <v>128</v>
      </c>
    </row>
    <row r="330" spans="1:14" ht="15.75" customHeight="1" x14ac:dyDescent="0.25">
      <c r="A330" s="112"/>
      <c r="B330" s="57" t="s">
        <v>193</v>
      </c>
      <c r="C330" s="57" t="s">
        <v>184</v>
      </c>
      <c r="D330" s="57">
        <v>58</v>
      </c>
      <c r="E330" s="210" t="s">
        <v>32</v>
      </c>
      <c r="F330" s="81">
        <v>13</v>
      </c>
      <c r="G330" s="57">
        <v>62</v>
      </c>
      <c r="H330" s="210" t="s">
        <v>32</v>
      </c>
      <c r="I330" s="81">
        <v>5</v>
      </c>
      <c r="J330" s="211">
        <f t="shared" si="22"/>
        <v>72</v>
      </c>
      <c r="K330" s="211">
        <v>3.48</v>
      </c>
      <c r="L330" s="211">
        <f>J330*K330</f>
        <v>250.56</v>
      </c>
      <c r="M330" s="211">
        <v>0.2</v>
      </c>
      <c r="N330" s="211">
        <f t="shared" si="25"/>
        <v>50.112000000000002</v>
      </c>
    </row>
    <row r="331" spans="1:14" ht="15.95" customHeight="1" x14ac:dyDescent="0.25">
      <c r="A331" s="112"/>
      <c r="B331" s="348" t="s">
        <v>207</v>
      </c>
      <c r="C331" s="348"/>
      <c r="D331" s="348"/>
      <c r="E331" s="348"/>
      <c r="F331" s="348"/>
      <c r="G331" s="348"/>
      <c r="H331" s="348"/>
      <c r="I331" s="348"/>
      <c r="J331" s="348"/>
      <c r="K331" s="348"/>
      <c r="L331" s="348"/>
      <c r="M331" s="348"/>
      <c r="N331" s="227">
        <f>SUM(N319:N330)</f>
        <v>789.70450000000028</v>
      </c>
    </row>
    <row r="332" spans="1:14" ht="15.95" customHeight="1" x14ac:dyDescent="0.25">
      <c r="A332" s="112"/>
      <c r="B332" s="85"/>
      <c r="C332" s="116"/>
      <c r="D332" s="116"/>
      <c r="E332" s="116"/>
      <c r="F332" s="53"/>
      <c r="G332" s="53"/>
      <c r="H332" s="53"/>
      <c r="I332" s="96"/>
      <c r="J332" s="71"/>
      <c r="K332" s="71"/>
      <c r="L332" s="54"/>
      <c r="M332" s="133"/>
      <c r="N332" s="133"/>
    </row>
    <row r="333" spans="1:14" ht="15.95" customHeight="1" x14ac:dyDescent="0.25">
      <c r="A333" s="112"/>
      <c r="B333" s="85"/>
      <c r="C333" s="116"/>
      <c r="D333" s="116"/>
      <c r="E333" s="116"/>
      <c r="F333" s="53"/>
      <c r="G333" s="53"/>
      <c r="H333" s="53"/>
      <c r="I333" s="96"/>
      <c r="J333" s="71"/>
      <c r="K333" s="71"/>
      <c r="L333" s="54"/>
      <c r="M333" s="133"/>
      <c r="N333" s="133"/>
    </row>
    <row r="334" spans="1:14" ht="15.95" customHeight="1" x14ac:dyDescent="0.25">
      <c r="A334" s="112"/>
      <c r="B334" s="85"/>
      <c r="C334" s="116"/>
      <c r="D334" s="116"/>
      <c r="E334" s="116"/>
      <c r="F334" s="53"/>
      <c r="G334" s="53"/>
      <c r="H334" s="53"/>
      <c r="I334" s="96"/>
      <c r="J334" s="71"/>
      <c r="K334" s="71"/>
      <c r="L334" s="54"/>
      <c r="M334" s="133"/>
      <c r="N334" s="133"/>
    </row>
    <row r="335" spans="1:14" ht="15.95" customHeight="1" x14ac:dyDescent="0.25">
      <c r="A335" s="112"/>
      <c r="B335" s="85"/>
      <c r="C335" s="116"/>
      <c r="D335" s="116"/>
      <c r="E335" s="116"/>
      <c r="F335" s="53"/>
      <c r="G335" s="53"/>
      <c r="H335" s="53"/>
      <c r="I335" s="96"/>
      <c r="J335" s="71"/>
      <c r="K335" s="71"/>
      <c r="L335" s="54"/>
      <c r="M335" s="133"/>
      <c r="N335" s="133"/>
    </row>
    <row r="336" spans="1:14" ht="15.95" customHeight="1" x14ac:dyDescent="0.25">
      <c r="A336" s="112"/>
      <c r="B336" s="85"/>
      <c r="C336" s="116"/>
      <c r="D336" s="116"/>
      <c r="E336" s="116"/>
      <c r="F336" s="53"/>
      <c r="G336" s="53"/>
      <c r="H336" s="53"/>
      <c r="I336" s="96"/>
      <c r="J336" s="71"/>
      <c r="K336" s="71"/>
      <c r="L336" s="54"/>
      <c r="M336" s="133"/>
      <c r="N336" s="133"/>
    </row>
    <row r="337" spans="1:14" ht="15.95" customHeight="1" x14ac:dyDescent="0.25">
      <c r="A337" s="112"/>
      <c r="B337" s="85"/>
      <c r="C337" s="116"/>
      <c r="D337" s="116"/>
      <c r="E337" s="177"/>
      <c r="F337" s="53"/>
      <c r="G337" s="53"/>
      <c r="H337" s="53"/>
      <c r="I337" s="96"/>
      <c r="J337" s="71"/>
      <c r="K337" s="71"/>
      <c r="L337" s="54"/>
      <c r="M337" s="133"/>
      <c r="N337" s="133"/>
    </row>
    <row r="338" spans="1:14" ht="15.95" customHeight="1" x14ac:dyDescent="0.25">
      <c r="A338" s="112"/>
      <c r="B338" s="13"/>
      <c r="C338" s="14"/>
      <c r="D338" s="71"/>
      <c r="E338" s="75"/>
      <c r="F338" s="53"/>
      <c r="G338" s="53"/>
      <c r="H338" s="53"/>
      <c r="I338" s="96"/>
      <c r="J338" s="71"/>
      <c r="K338" s="71"/>
      <c r="L338" s="54"/>
      <c r="M338" s="133"/>
      <c r="N338" s="133"/>
    </row>
    <row r="339" spans="1:14" ht="15.95" customHeight="1" x14ac:dyDescent="0.25">
      <c r="A339" s="112"/>
      <c r="B339" s="13"/>
      <c r="C339" s="14"/>
      <c r="D339" s="71"/>
      <c r="E339" s="75"/>
      <c r="F339" s="53"/>
      <c r="G339" s="53"/>
      <c r="H339" s="53"/>
      <c r="I339" s="96"/>
      <c r="J339" s="71"/>
      <c r="K339" s="71"/>
      <c r="L339" s="54"/>
      <c r="M339" s="133"/>
      <c r="N339" s="133"/>
    </row>
    <row r="340" spans="1:14" ht="15.95" customHeight="1" x14ac:dyDescent="0.25">
      <c r="A340" s="112"/>
      <c r="B340" s="13"/>
      <c r="C340"/>
      <c r="D340" s="71"/>
      <c r="E340" s="75"/>
      <c r="F340" s="53"/>
      <c r="G340" s="53"/>
      <c r="H340" s="53"/>
      <c r="I340" s="96"/>
      <c r="J340" s="71"/>
      <c r="K340" s="71"/>
      <c r="L340" s="54"/>
      <c r="M340" s="133"/>
      <c r="N340" s="133"/>
    </row>
    <row r="341" spans="1:14" ht="15.95" customHeight="1" x14ac:dyDescent="0.25">
      <c r="A341" s="112"/>
      <c r="B341" s="13"/>
      <c r="C341" s="14"/>
      <c r="D341" s="71"/>
      <c r="E341" s="75"/>
      <c r="F341" s="53"/>
      <c r="G341" s="53"/>
      <c r="H341" s="53"/>
      <c r="I341" s="96"/>
      <c r="J341" s="71"/>
      <c r="K341" s="71"/>
      <c r="L341" s="54"/>
      <c r="M341" s="133"/>
      <c r="N341" s="133"/>
    </row>
    <row r="342" spans="1:14" ht="15.95" customHeight="1" x14ac:dyDescent="0.25">
      <c r="A342" s="112"/>
      <c r="B342" s="13"/>
      <c r="C342" s="14"/>
      <c r="D342" s="71"/>
      <c r="E342" s="75"/>
      <c r="F342" s="53"/>
      <c r="G342" s="53"/>
      <c r="H342" s="53"/>
      <c r="I342" s="96"/>
      <c r="J342" s="71"/>
      <c r="K342" s="71"/>
      <c r="L342" s="54"/>
      <c r="M342" s="133"/>
      <c r="N342" s="133"/>
    </row>
    <row r="343" spans="1:14" ht="15.95" customHeight="1" x14ac:dyDescent="0.25">
      <c r="A343" s="112"/>
      <c r="B343" s="13"/>
      <c r="C343" s="14"/>
      <c r="D343" s="71"/>
      <c r="E343" s="75"/>
      <c r="F343" s="53"/>
      <c r="G343" s="53"/>
      <c r="H343" s="53"/>
      <c r="I343" s="96"/>
      <c r="J343" s="71"/>
      <c r="K343" s="71"/>
      <c r="L343" s="54"/>
      <c r="M343" s="133"/>
      <c r="N343" s="133"/>
    </row>
    <row r="344" spans="1:14" ht="15.95" customHeight="1" x14ac:dyDescent="0.25">
      <c r="A344" s="112"/>
      <c r="B344" s="13"/>
      <c r="C344" s="14"/>
      <c r="D344"/>
      <c r="E344" s="75"/>
      <c r="F344" s="53"/>
      <c r="G344" s="53"/>
      <c r="H344" s="53"/>
      <c r="I344" s="96"/>
      <c r="J344" s="71"/>
      <c r="K344" s="71"/>
      <c r="L344" s="54"/>
      <c r="M344" s="133"/>
      <c r="N344" s="133"/>
    </row>
    <row r="345" spans="1:14" ht="15.95" customHeight="1" x14ac:dyDescent="0.25">
      <c r="A345" s="112"/>
      <c r="B345" s="13"/>
      <c r="C345" s="14"/>
      <c r="D345" s="71"/>
      <c r="E345" s="75"/>
      <c r="F345" s="53"/>
      <c r="G345" s="53"/>
      <c r="H345" s="53"/>
      <c r="I345" s="96"/>
      <c r="J345" s="71"/>
      <c r="K345" s="71"/>
      <c r="L345" s="54"/>
      <c r="M345" s="133"/>
      <c r="N345" s="133"/>
    </row>
    <row r="346" spans="1:14" ht="15.95" customHeight="1" x14ac:dyDescent="0.25">
      <c r="A346" s="112"/>
      <c r="B346" s="13"/>
      <c r="C346" s="14"/>
      <c r="D346" s="71"/>
      <c r="E346" s="75"/>
      <c r="F346" s="53"/>
      <c r="G346" s="53"/>
      <c r="H346" s="53"/>
      <c r="I346" s="96"/>
      <c r="J346" s="71"/>
      <c r="K346" s="71"/>
      <c r="L346" s="54"/>
      <c r="M346" s="133"/>
      <c r="N346" s="133"/>
    </row>
    <row r="347" spans="1:14" ht="15.95" customHeight="1" x14ac:dyDescent="0.25">
      <c r="A347" s="112"/>
      <c r="B347" s="13"/>
      <c r="C347" s="14"/>
      <c r="D347" s="71"/>
      <c r="E347" s="75"/>
      <c r="F347" s="53"/>
      <c r="G347" s="53"/>
      <c r="H347" s="53"/>
      <c r="I347" s="96"/>
      <c r="J347" s="71"/>
      <c r="K347" s="71"/>
      <c r="L347" s="54"/>
      <c r="M347" s="133"/>
      <c r="N347" s="133"/>
    </row>
    <row r="348" spans="1:14" ht="15.95" customHeight="1" x14ac:dyDescent="0.25">
      <c r="A348" s="112"/>
      <c r="B348" s="13"/>
      <c r="C348" s="14"/>
      <c r="D348" s="71"/>
      <c r="E348" s="75"/>
      <c r="F348" s="53"/>
      <c r="G348" s="53"/>
      <c r="H348" s="53"/>
      <c r="I348" s="96"/>
      <c r="J348" s="71"/>
      <c r="K348" s="71"/>
      <c r="L348" s="54"/>
      <c r="M348" s="133"/>
      <c r="N348" s="133"/>
    </row>
    <row r="349" spans="1:14" ht="15.95" customHeight="1" x14ac:dyDescent="0.25">
      <c r="A349" s="112"/>
      <c r="B349" s="13"/>
      <c r="C349" s="116" t="s">
        <v>26</v>
      </c>
      <c r="D349" s="180"/>
      <c r="E349" s="50"/>
      <c r="G349" s="50"/>
      <c r="H349" s="50"/>
      <c r="I349" s="50"/>
      <c r="J349" s="116" t="s">
        <v>27</v>
      </c>
      <c r="K349" s="71"/>
      <c r="L349" s="54"/>
      <c r="M349" s="133"/>
      <c r="N349" s="133"/>
    </row>
    <row r="350" spans="1:14" ht="15.95" customHeight="1" x14ac:dyDescent="0.25">
      <c r="A350" s="112"/>
      <c r="B350" s="13"/>
      <c r="C350" s="14"/>
      <c r="D350" s="71"/>
      <c r="E350" s="75"/>
      <c r="F350" s="53"/>
      <c r="G350" s="53"/>
      <c r="H350" s="53"/>
      <c r="I350" s="96"/>
      <c r="J350" s="71"/>
      <c r="K350" s="71"/>
      <c r="L350" s="54"/>
      <c r="M350" s="133"/>
      <c r="N350" s="133"/>
    </row>
    <row r="351" spans="1:14" ht="15.95" customHeight="1" x14ac:dyDescent="0.25">
      <c r="A351" s="112"/>
      <c r="B351" s="13"/>
      <c r="C351" s="14"/>
      <c r="D351" s="71"/>
      <c r="E351" s="75"/>
      <c r="F351" s="53"/>
      <c r="G351" s="53"/>
      <c r="H351" s="53"/>
      <c r="I351" s="96"/>
      <c r="J351" s="71"/>
      <c r="K351" s="71"/>
      <c r="L351" s="54"/>
      <c r="M351" s="133"/>
      <c r="N351" s="133"/>
    </row>
    <row r="352" spans="1:14" ht="15.95" customHeight="1" x14ac:dyDescent="0.25">
      <c r="A352" s="140" t="s">
        <v>79</v>
      </c>
      <c r="B352" s="323" t="s">
        <v>80</v>
      </c>
      <c r="C352" s="324"/>
      <c r="D352" s="324"/>
      <c r="E352" s="324"/>
      <c r="F352" s="324"/>
      <c r="G352" s="324"/>
      <c r="H352" s="324"/>
      <c r="I352" s="324"/>
      <c r="J352" s="324"/>
      <c r="K352" s="324"/>
      <c r="L352" s="325"/>
      <c r="M352" s="141" t="s">
        <v>10</v>
      </c>
      <c r="N352" s="142">
        <f>N367</f>
        <v>789.70450000000028</v>
      </c>
    </row>
    <row r="353" spans="1:14" ht="15.95" customHeight="1" x14ac:dyDescent="0.25">
      <c r="A353" s="112"/>
      <c r="B353" s="13"/>
      <c r="C353" s="14"/>
      <c r="D353" s="71"/>
      <c r="E353" s="75"/>
      <c r="F353" s="53"/>
      <c r="G353" s="53"/>
      <c r="H353" s="53"/>
      <c r="I353" s="96"/>
      <c r="J353" s="71"/>
      <c r="K353" s="71"/>
      <c r="L353" s="54"/>
      <c r="M353" s="133"/>
      <c r="N353" s="133"/>
    </row>
    <row r="354" spans="1:14" ht="30.75" customHeight="1" x14ac:dyDescent="0.25">
      <c r="A354" s="112"/>
      <c r="B354" s="168" t="s">
        <v>68</v>
      </c>
      <c r="C354" s="168" t="s">
        <v>145</v>
      </c>
      <c r="D354" s="329" t="s">
        <v>55</v>
      </c>
      <c r="E354" s="329"/>
      <c r="F354" s="329"/>
      <c r="G354" s="329" t="s">
        <v>56</v>
      </c>
      <c r="H354" s="329"/>
      <c r="I354" s="329"/>
      <c r="J354" s="195" t="s">
        <v>120</v>
      </c>
      <c r="K354" s="195" t="s">
        <v>121</v>
      </c>
      <c r="L354" s="195" t="s">
        <v>165</v>
      </c>
      <c r="M354" s="195" t="s">
        <v>58</v>
      </c>
      <c r="N354" s="195" t="s">
        <v>166</v>
      </c>
    </row>
    <row r="355" spans="1:14" ht="15.95" customHeight="1" x14ac:dyDescent="0.25">
      <c r="A355" s="112"/>
      <c r="B355" s="57" t="s">
        <v>93</v>
      </c>
      <c r="C355" s="57" t="s">
        <v>167</v>
      </c>
      <c r="D355" s="57">
        <v>58</v>
      </c>
      <c r="E355" s="210" t="s">
        <v>32</v>
      </c>
      <c r="F355" s="81">
        <v>16</v>
      </c>
      <c r="G355" s="57">
        <v>60</v>
      </c>
      <c r="H355" s="210" t="s">
        <v>32</v>
      </c>
      <c r="I355" s="81">
        <v>18</v>
      </c>
      <c r="J355" s="211">
        <f t="shared" ref="J355:J356" si="26">(G355*20+I355)-(D355*20+F355)</f>
        <v>42</v>
      </c>
      <c r="K355" s="211">
        <v>3.7</v>
      </c>
      <c r="L355" s="211">
        <f t="shared" ref="L355:L356" si="27">J355*K355</f>
        <v>155.4</v>
      </c>
      <c r="M355" s="211">
        <v>0.2</v>
      </c>
      <c r="N355" s="211">
        <f t="shared" ref="N355:N356" si="28">L355*M355</f>
        <v>31.080000000000002</v>
      </c>
    </row>
    <row r="356" spans="1:14" ht="15.95" customHeight="1" x14ac:dyDescent="0.25">
      <c r="A356" s="112"/>
      <c r="B356" s="57" t="s">
        <v>93</v>
      </c>
      <c r="C356" s="57" t="s">
        <v>167</v>
      </c>
      <c r="D356" s="57">
        <v>68</v>
      </c>
      <c r="E356" s="210" t="s">
        <v>32</v>
      </c>
      <c r="F356" s="81">
        <v>16</v>
      </c>
      <c r="G356" s="57">
        <v>70</v>
      </c>
      <c r="H356" s="210" t="s">
        <v>32</v>
      </c>
      <c r="I356" s="81">
        <v>0</v>
      </c>
      <c r="J356" s="211">
        <f t="shared" si="26"/>
        <v>24</v>
      </c>
      <c r="K356" s="211">
        <v>3.7</v>
      </c>
      <c r="L356" s="211">
        <f t="shared" si="27"/>
        <v>88.800000000000011</v>
      </c>
      <c r="M356" s="211">
        <v>0.25</v>
      </c>
      <c r="N356" s="211">
        <f t="shared" si="28"/>
        <v>22.200000000000003</v>
      </c>
    </row>
    <row r="357" spans="1:14" ht="15.95" customHeight="1" x14ac:dyDescent="0.25">
      <c r="A357" s="112"/>
      <c r="B357" s="57" t="s">
        <v>93</v>
      </c>
      <c r="C357" s="57" t="s">
        <v>167</v>
      </c>
      <c r="D357" s="57">
        <v>70</v>
      </c>
      <c r="E357" s="210" t="s">
        <v>32</v>
      </c>
      <c r="F357" s="81">
        <v>6</v>
      </c>
      <c r="G357" s="57">
        <v>71</v>
      </c>
      <c r="H357" s="210" t="s">
        <v>32</v>
      </c>
      <c r="I357" s="81">
        <v>7</v>
      </c>
      <c r="J357" s="211">
        <f>(G357*20+I357)-(D357*20+F357)</f>
        <v>21</v>
      </c>
      <c r="K357" s="211">
        <v>3.7</v>
      </c>
      <c r="L357" s="211">
        <f>J357*K357</f>
        <v>77.7</v>
      </c>
      <c r="M357" s="211">
        <v>0.25</v>
      </c>
      <c r="N357" s="211">
        <f>L357*M357</f>
        <v>19.425000000000001</v>
      </c>
    </row>
    <row r="358" spans="1:14" ht="15.95" customHeight="1" x14ac:dyDescent="0.25">
      <c r="A358" s="112"/>
      <c r="B358" s="57" t="s">
        <v>193</v>
      </c>
      <c r="C358" s="57" t="s">
        <v>184</v>
      </c>
      <c r="D358" s="57">
        <v>68</v>
      </c>
      <c r="E358" s="210" t="s">
        <v>32</v>
      </c>
      <c r="F358" s="81">
        <v>3</v>
      </c>
      <c r="G358" s="57">
        <v>69</v>
      </c>
      <c r="H358" s="210" t="s">
        <v>32</v>
      </c>
      <c r="I358" s="81">
        <v>10</v>
      </c>
      <c r="J358" s="211">
        <f t="shared" ref="J358:J366" si="29">(G358*20+I358)-(D358*20+F358)</f>
        <v>27</v>
      </c>
      <c r="K358" s="211">
        <v>3.8</v>
      </c>
      <c r="L358" s="211">
        <f t="shared" ref="L358:L364" si="30">J358*K358</f>
        <v>102.6</v>
      </c>
      <c r="M358" s="211">
        <v>0.2</v>
      </c>
      <c r="N358" s="211">
        <f t="shared" ref="N358" si="31">L358*M358</f>
        <v>20.52</v>
      </c>
    </row>
    <row r="359" spans="1:14" ht="15.95" customHeight="1" x14ac:dyDescent="0.25">
      <c r="A359" s="112"/>
      <c r="B359" s="57" t="s">
        <v>193</v>
      </c>
      <c r="C359" s="57" t="s">
        <v>184</v>
      </c>
      <c r="D359" s="57">
        <v>69</v>
      </c>
      <c r="E359" s="210" t="s">
        <v>32</v>
      </c>
      <c r="F359" s="81">
        <v>13</v>
      </c>
      <c r="G359" s="57">
        <v>84</v>
      </c>
      <c r="H359" s="210" t="s">
        <v>32</v>
      </c>
      <c r="I359" s="81">
        <v>9</v>
      </c>
      <c r="J359" s="211">
        <f t="shared" si="29"/>
        <v>296</v>
      </c>
      <c r="K359" s="211">
        <v>3.8</v>
      </c>
      <c r="L359" s="211">
        <f t="shared" si="30"/>
        <v>1124.8</v>
      </c>
      <c r="M359" s="211">
        <v>0.2</v>
      </c>
      <c r="N359" s="211">
        <f>L359*M359</f>
        <v>224.96</v>
      </c>
    </row>
    <row r="360" spans="1:14" ht="15.95" customHeight="1" x14ac:dyDescent="0.25">
      <c r="A360" s="112"/>
      <c r="B360" s="57" t="s">
        <v>193</v>
      </c>
      <c r="C360" s="57" t="s">
        <v>184</v>
      </c>
      <c r="D360" s="57">
        <v>84</v>
      </c>
      <c r="E360" s="210" t="s">
        <v>32</v>
      </c>
      <c r="F360" s="81">
        <v>12</v>
      </c>
      <c r="G360" s="57">
        <v>93</v>
      </c>
      <c r="H360" s="210" t="s">
        <v>32</v>
      </c>
      <c r="I360" s="81">
        <v>13</v>
      </c>
      <c r="J360" s="211">
        <f t="shared" si="29"/>
        <v>181</v>
      </c>
      <c r="K360" s="211">
        <v>3.8</v>
      </c>
      <c r="L360" s="211">
        <f t="shared" si="30"/>
        <v>687.8</v>
      </c>
      <c r="M360" s="211">
        <v>0.2</v>
      </c>
      <c r="N360" s="211">
        <f t="shared" ref="N360:N366" si="32">L360*M360</f>
        <v>137.56</v>
      </c>
    </row>
    <row r="361" spans="1:14" ht="15.95" customHeight="1" x14ac:dyDescent="0.25">
      <c r="A361" s="112"/>
      <c r="B361" s="57" t="s">
        <v>193</v>
      </c>
      <c r="C361" s="57" t="s">
        <v>48</v>
      </c>
      <c r="D361" s="57">
        <v>123</v>
      </c>
      <c r="E361" s="210" t="s">
        <v>32</v>
      </c>
      <c r="F361" s="81">
        <v>5</v>
      </c>
      <c r="G361" s="57">
        <v>123</v>
      </c>
      <c r="H361" s="210" t="s">
        <v>32</v>
      </c>
      <c r="I361" s="81">
        <v>12</v>
      </c>
      <c r="J361" s="211">
        <f t="shared" si="29"/>
        <v>7</v>
      </c>
      <c r="K361" s="211">
        <v>3.2</v>
      </c>
      <c r="L361" s="211">
        <f t="shared" si="30"/>
        <v>22.400000000000002</v>
      </c>
      <c r="M361" s="211">
        <v>0.4</v>
      </c>
      <c r="N361" s="211">
        <f t="shared" si="32"/>
        <v>8.9600000000000009</v>
      </c>
    </row>
    <row r="362" spans="1:14" ht="15.95" customHeight="1" x14ac:dyDescent="0.25">
      <c r="A362" s="112"/>
      <c r="B362" s="57" t="s">
        <v>193</v>
      </c>
      <c r="C362" s="57" t="s">
        <v>48</v>
      </c>
      <c r="D362" s="57">
        <v>123</v>
      </c>
      <c r="E362" s="210" t="s">
        <v>32</v>
      </c>
      <c r="F362" s="81">
        <v>17</v>
      </c>
      <c r="G362" s="57">
        <v>124</v>
      </c>
      <c r="H362" s="210" t="s">
        <v>32</v>
      </c>
      <c r="I362" s="81">
        <v>4.3</v>
      </c>
      <c r="J362" s="211">
        <f t="shared" si="29"/>
        <v>7.3000000000001819</v>
      </c>
      <c r="K362" s="211">
        <v>5</v>
      </c>
      <c r="L362" s="211">
        <f t="shared" si="30"/>
        <v>36.500000000000909</v>
      </c>
      <c r="M362" s="211">
        <v>0.4</v>
      </c>
      <c r="N362" s="211">
        <f t="shared" si="32"/>
        <v>14.600000000000364</v>
      </c>
    </row>
    <row r="363" spans="1:14" ht="15.95" customHeight="1" x14ac:dyDescent="0.25">
      <c r="A363" s="112"/>
      <c r="B363" s="57" t="s">
        <v>193</v>
      </c>
      <c r="C363" s="57" t="s">
        <v>49</v>
      </c>
      <c r="D363" s="57">
        <v>126</v>
      </c>
      <c r="E363" s="210" t="s">
        <v>32</v>
      </c>
      <c r="F363" s="81">
        <v>0</v>
      </c>
      <c r="G363" s="57">
        <v>128</v>
      </c>
      <c r="H363" s="210" t="s">
        <v>32</v>
      </c>
      <c r="I363" s="81">
        <v>7</v>
      </c>
      <c r="J363" s="211">
        <f t="shared" si="29"/>
        <v>47</v>
      </c>
      <c r="K363" s="211">
        <v>3.7</v>
      </c>
      <c r="L363" s="211">
        <f t="shared" si="30"/>
        <v>173.9</v>
      </c>
      <c r="M363" s="211">
        <v>0.25</v>
      </c>
      <c r="N363" s="211">
        <f t="shared" si="32"/>
        <v>43.475000000000001</v>
      </c>
    </row>
    <row r="364" spans="1:14" ht="15.95" customHeight="1" x14ac:dyDescent="0.25">
      <c r="A364" s="112"/>
      <c r="B364" s="57" t="s">
        <v>193</v>
      </c>
      <c r="C364" s="57" t="s">
        <v>92</v>
      </c>
      <c r="D364" s="57">
        <v>129</v>
      </c>
      <c r="E364" s="210" t="s">
        <v>32</v>
      </c>
      <c r="F364" s="81">
        <v>12</v>
      </c>
      <c r="G364" s="57">
        <v>132</v>
      </c>
      <c r="H364" s="210" t="s">
        <v>32</v>
      </c>
      <c r="I364" s="81">
        <v>1</v>
      </c>
      <c r="J364" s="211">
        <f t="shared" si="29"/>
        <v>49</v>
      </c>
      <c r="K364" s="211">
        <v>7.25</v>
      </c>
      <c r="L364" s="211">
        <f t="shared" si="30"/>
        <v>355.25</v>
      </c>
      <c r="M364" s="211">
        <v>0.25</v>
      </c>
      <c r="N364" s="211">
        <f t="shared" si="32"/>
        <v>88.8125</v>
      </c>
    </row>
    <row r="365" spans="1:14" ht="15.95" customHeight="1" x14ac:dyDescent="0.25">
      <c r="A365" s="112"/>
      <c r="B365" s="57" t="s">
        <v>193</v>
      </c>
      <c r="C365" s="57" t="s">
        <v>162</v>
      </c>
      <c r="D365" s="57">
        <v>26</v>
      </c>
      <c r="E365" s="210" t="s">
        <v>32</v>
      </c>
      <c r="F365" s="81">
        <v>0</v>
      </c>
      <c r="G365" s="57">
        <v>34</v>
      </c>
      <c r="H365" s="210" t="s">
        <v>32</v>
      </c>
      <c r="I365" s="81">
        <v>0</v>
      </c>
      <c r="J365" s="211">
        <f t="shared" si="29"/>
        <v>160</v>
      </c>
      <c r="K365" s="211">
        <v>3.2</v>
      </c>
      <c r="L365" s="211">
        <f>J365*K365</f>
        <v>512</v>
      </c>
      <c r="M365" s="211">
        <v>0.25</v>
      </c>
      <c r="N365" s="211">
        <f t="shared" si="32"/>
        <v>128</v>
      </c>
    </row>
    <row r="366" spans="1:14" ht="15.95" customHeight="1" x14ac:dyDescent="0.25">
      <c r="A366" s="112"/>
      <c r="B366" s="57" t="s">
        <v>193</v>
      </c>
      <c r="C366" s="57" t="s">
        <v>184</v>
      </c>
      <c r="D366" s="57">
        <v>58</v>
      </c>
      <c r="E366" s="210" t="s">
        <v>32</v>
      </c>
      <c r="F366" s="81">
        <v>13</v>
      </c>
      <c r="G366" s="57">
        <v>62</v>
      </c>
      <c r="H366" s="210" t="s">
        <v>32</v>
      </c>
      <c r="I366" s="81">
        <v>5</v>
      </c>
      <c r="J366" s="211">
        <f t="shared" si="29"/>
        <v>72</v>
      </c>
      <c r="K366" s="211">
        <v>3.48</v>
      </c>
      <c r="L366" s="211">
        <f>J366*K366</f>
        <v>250.56</v>
      </c>
      <c r="M366" s="211">
        <v>0.2</v>
      </c>
      <c r="N366" s="211">
        <f t="shared" si="32"/>
        <v>50.112000000000002</v>
      </c>
    </row>
    <row r="367" spans="1:14" ht="15.95" customHeight="1" x14ac:dyDescent="0.25">
      <c r="A367" s="112"/>
      <c r="B367" s="348" t="s">
        <v>207</v>
      </c>
      <c r="C367" s="348"/>
      <c r="D367" s="348"/>
      <c r="E367" s="348"/>
      <c r="F367" s="348"/>
      <c r="G367" s="348"/>
      <c r="H367" s="348"/>
      <c r="I367" s="348"/>
      <c r="J367" s="348"/>
      <c r="K367" s="348"/>
      <c r="L367" s="348"/>
      <c r="M367" s="348"/>
      <c r="N367" s="227">
        <f>SUM(N355:N366)</f>
        <v>789.70450000000028</v>
      </c>
    </row>
    <row r="368" spans="1:14" ht="15.95" customHeight="1" x14ac:dyDescent="0.25">
      <c r="A368" s="112"/>
      <c r="B368" s="238"/>
      <c r="C368" s="239"/>
      <c r="D368" s="239"/>
      <c r="E368" s="239"/>
      <c r="F368" s="239"/>
      <c r="G368" s="239"/>
      <c r="H368" s="239"/>
      <c r="I368" s="239"/>
      <c r="J368" s="239"/>
      <c r="K368" s="239"/>
      <c r="L368" s="239"/>
      <c r="M368" s="240"/>
      <c r="N368" s="227"/>
    </row>
    <row r="369" spans="1:14" ht="15.95" customHeight="1" x14ac:dyDescent="0.25">
      <c r="A369" s="112"/>
      <c r="B369" s="13"/>
      <c r="C369" s="14"/>
      <c r="D369" s="71"/>
      <c r="E369" s="75"/>
      <c r="F369" s="53"/>
      <c r="G369" s="53"/>
      <c r="H369" s="53"/>
      <c r="I369" s="96"/>
      <c r="J369" s="71"/>
      <c r="K369" s="71"/>
      <c r="L369" s="54"/>
      <c r="M369" s="133"/>
      <c r="N369" s="133"/>
    </row>
    <row r="370" spans="1:14" ht="15.95" customHeight="1" x14ac:dyDescent="0.25">
      <c r="A370" s="140" t="s">
        <v>81</v>
      </c>
      <c r="B370" s="323" t="s">
        <v>82</v>
      </c>
      <c r="C370" s="324"/>
      <c r="D370" s="324"/>
      <c r="E370" s="324"/>
      <c r="F370" s="324"/>
      <c r="G370" s="324"/>
      <c r="H370" s="324"/>
      <c r="I370" s="324"/>
      <c r="J370" s="324"/>
      <c r="K370" s="324"/>
      <c r="L370" s="325"/>
      <c r="M370" s="141" t="s">
        <v>10</v>
      </c>
      <c r="N370" s="142">
        <f>N385</f>
        <v>789.70450000000028</v>
      </c>
    </row>
    <row r="371" spans="1:14" ht="15.95" customHeight="1" x14ac:dyDescent="0.25">
      <c r="A371" s="112"/>
      <c r="B371" s="13"/>
      <c r="C371" s="14"/>
      <c r="D371" s="71"/>
      <c r="E371" s="75"/>
      <c r="F371" s="53"/>
      <c r="G371" s="53"/>
      <c r="H371" s="53"/>
      <c r="I371" s="96"/>
      <c r="J371" s="71"/>
      <c r="K371" s="71"/>
      <c r="L371" s="54"/>
      <c r="M371" s="133"/>
      <c r="N371" s="133"/>
    </row>
    <row r="372" spans="1:14" ht="42.75" customHeight="1" x14ac:dyDescent="0.25">
      <c r="A372" s="112"/>
      <c r="B372" s="168" t="s">
        <v>68</v>
      </c>
      <c r="C372" s="168" t="s">
        <v>145</v>
      </c>
      <c r="D372" s="329" t="s">
        <v>55</v>
      </c>
      <c r="E372" s="329"/>
      <c r="F372" s="329"/>
      <c r="G372" s="329" t="s">
        <v>56</v>
      </c>
      <c r="H372" s="329"/>
      <c r="I372" s="329"/>
      <c r="J372" s="195" t="s">
        <v>120</v>
      </c>
      <c r="K372" s="195" t="s">
        <v>121</v>
      </c>
      <c r="L372" s="195" t="s">
        <v>165</v>
      </c>
      <c r="M372" s="195" t="s">
        <v>58</v>
      </c>
      <c r="N372" s="195" t="s">
        <v>166</v>
      </c>
    </row>
    <row r="373" spans="1:14" ht="15.75" x14ac:dyDescent="0.25">
      <c r="A373" s="112"/>
      <c r="B373" s="57" t="s">
        <v>93</v>
      </c>
      <c r="C373" s="57" t="s">
        <v>167</v>
      </c>
      <c r="D373" s="57">
        <v>58</v>
      </c>
      <c r="E373" s="210" t="s">
        <v>32</v>
      </c>
      <c r="F373" s="81">
        <v>16</v>
      </c>
      <c r="G373" s="57">
        <v>60</v>
      </c>
      <c r="H373" s="210" t="s">
        <v>32</v>
      </c>
      <c r="I373" s="81">
        <v>18</v>
      </c>
      <c r="J373" s="211">
        <f t="shared" ref="J373:J374" si="33">(G373*20+I373)-(D373*20+F373)</f>
        <v>42</v>
      </c>
      <c r="K373" s="211">
        <v>3.7</v>
      </c>
      <c r="L373" s="211">
        <f t="shared" ref="L373:L374" si="34">J373*K373</f>
        <v>155.4</v>
      </c>
      <c r="M373" s="211">
        <v>0.2</v>
      </c>
      <c r="N373" s="211">
        <f t="shared" ref="N373:N374" si="35">L373*M373</f>
        <v>31.080000000000002</v>
      </c>
    </row>
    <row r="374" spans="1:14" ht="15.95" customHeight="1" x14ac:dyDescent="0.25">
      <c r="A374" s="112"/>
      <c r="B374" s="57" t="s">
        <v>93</v>
      </c>
      <c r="C374" s="57" t="s">
        <v>167</v>
      </c>
      <c r="D374" s="57">
        <v>68</v>
      </c>
      <c r="E374" s="210" t="s">
        <v>32</v>
      </c>
      <c r="F374" s="81">
        <v>16</v>
      </c>
      <c r="G374" s="57">
        <v>70</v>
      </c>
      <c r="H374" s="210" t="s">
        <v>32</v>
      </c>
      <c r="I374" s="81">
        <v>0</v>
      </c>
      <c r="J374" s="211">
        <f t="shared" si="33"/>
        <v>24</v>
      </c>
      <c r="K374" s="211">
        <v>3.7</v>
      </c>
      <c r="L374" s="211">
        <f t="shared" si="34"/>
        <v>88.800000000000011</v>
      </c>
      <c r="M374" s="211">
        <v>0.25</v>
      </c>
      <c r="N374" s="211">
        <f t="shared" si="35"/>
        <v>22.200000000000003</v>
      </c>
    </row>
    <row r="375" spans="1:14" ht="15.95" customHeight="1" x14ac:dyDescent="0.25">
      <c r="A375" s="112"/>
      <c r="B375" s="57" t="s">
        <v>93</v>
      </c>
      <c r="C375" s="57" t="s">
        <v>167</v>
      </c>
      <c r="D375" s="57">
        <v>70</v>
      </c>
      <c r="E375" s="210" t="s">
        <v>32</v>
      </c>
      <c r="F375" s="81">
        <v>6</v>
      </c>
      <c r="G375" s="57">
        <v>71</v>
      </c>
      <c r="H375" s="210" t="s">
        <v>32</v>
      </c>
      <c r="I375" s="81">
        <v>7</v>
      </c>
      <c r="J375" s="211">
        <f>(G375*20+I375)-(D375*20+F375)</f>
        <v>21</v>
      </c>
      <c r="K375" s="211">
        <v>3.7</v>
      </c>
      <c r="L375" s="211">
        <f>J375*K375</f>
        <v>77.7</v>
      </c>
      <c r="M375" s="211">
        <v>0.25</v>
      </c>
      <c r="N375" s="211">
        <f>L375*M375</f>
        <v>19.425000000000001</v>
      </c>
    </row>
    <row r="376" spans="1:14" ht="15.95" customHeight="1" x14ac:dyDescent="0.25">
      <c r="A376" s="112"/>
      <c r="B376" s="57" t="s">
        <v>193</v>
      </c>
      <c r="C376" s="57" t="s">
        <v>184</v>
      </c>
      <c r="D376" s="57">
        <v>68</v>
      </c>
      <c r="E376" s="210" t="s">
        <v>32</v>
      </c>
      <c r="F376" s="81">
        <v>3</v>
      </c>
      <c r="G376" s="57">
        <v>69</v>
      </c>
      <c r="H376" s="210" t="s">
        <v>32</v>
      </c>
      <c r="I376" s="81">
        <v>10</v>
      </c>
      <c r="J376" s="211">
        <f t="shared" ref="J376:J384" si="36">(G376*20+I376)-(D376*20+F376)</f>
        <v>27</v>
      </c>
      <c r="K376" s="211">
        <v>3.8</v>
      </c>
      <c r="L376" s="211">
        <f t="shared" ref="L376:L382" si="37">J376*K376</f>
        <v>102.6</v>
      </c>
      <c r="M376" s="211">
        <v>0.2</v>
      </c>
      <c r="N376" s="211">
        <f t="shared" ref="N376" si="38">L376*M376</f>
        <v>20.52</v>
      </c>
    </row>
    <row r="377" spans="1:14" ht="15.95" customHeight="1" x14ac:dyDescent="0.25">
      <c r="A377" s="112"/>
      <c r="B377" s="57" t="s">
        <v>193</v>
      </c>
      <c r="C377" s="57" t="s">
        <v>184</v>
      </c>
      <c r="D377" s="57">
        <v>69</v>
      </c>
      <c r="E377" s="210" t="s">
        <v>32</v>
      </c>
      <c r="F377" s="81">
        <v>13</v>
      </c>
      <c r="G377" s="57">
        <v>84</v>
      </c>
      <c r="H377" s="210" t="s">
        <v>32</v>
      </c>
      <c r="I377" s="81">
        <v>9</v>
      </c>
      <c r="J377" s="211">
        <f t="shared" si="36"/>
        <v>296</v>
      </c>
      <c r="K377" s="211">
        <v>3.8</v>
      </c>
      <c r="L377" s="211">
        <f t="shared" si="37"/>
        <v>1124.8</v>
      </c>
      <c r="M377" s="211">
        <v>0.2</v>
      </c>
      <c r="N377" s="211">
        <f>L377*M377</f>
        <v>224.96</v>
      </c>
    </row>
    <row r="378" spans="1:14" ht="15.95" customHeight="1" x14ac:dyDescent="0.25">
      <c r="A378" s="112"/>
      <c r="B378" s="57" t="s">
        <v>193</v>
      </c>
      <c r="C378" s="57" t="s">
        <v>184</v>
      </c>
      <c r="D378" s="57">
        <v>84</v>
      </c>
      <c r="E378" s="210" t="s">
        <v>32</v>
      </c>
      <c r="F378" s="81">
        <v>12</v>
      </c>
      <c r="G378" s="57">
        <v>93</v>
      </c>
      <c r="H378" s="210" t="s">
        <v>32</v>
      </c>
      <c r="I378" s="81">
        <v>13</v>
      </c>
      <c r="J378" s="211">
        <f t="shared" si="36"/>
        <v>181</v>
      </c>
      <c r="K378" s="211">
        <v>3.8</v>
      </c>
      <c r="L378" s="211">
        <f t="shared" si="37"/>
        <v>687.8</v>
      </c>
      <c r="M378" s="211">
        <v>0.2</v>
      </c>
      <c r="N378" s="211">
        <f t="shared" ref="N378:N384" si="39">L378*M378</f>
        <v>137.56</v>
      </c>
    </row>
    <row r="379" spans="1:14" ht="15.95" customHeight="1" x14ac:dyDescent="0.25">
      <c r="A379" s="112"/>
      <c r="B379" s="57" t="s">
        <v>193</v>
      </c>
      <c r="C379" s="57" t="s">
        <v>48</v>
      </c>
      <c r="D379" s="57">
        <v>123</v>
      </c>
      <c r="E379" s="210" t="s">
        <v>32</v>
      </c>
      <c r="F379" s="81">
        <v>5</v>
      </c>
      <c r="G379" s="57">
        <v>123</v>
      </c>
      <c r="H379" s="210" t="s">
        <v>32</v>
      </c>
      <c r="I379" s="81">
        <v>12</v>
      </c>
      <c r="J379" s="211">
        <f t="shared" si="36"/>
        <v>7</v>
      </c>
      <c r="K379" s="211">
        <v>3.2</v>
      </c>
      <c r="L379" s="211">
        <f t="shared" si="37"/>
        <v>22.400000000000002</v>
      </c>
      <c r="M379" s="211">
        <v>0.4</v>
      </c>
      <c r="N379" s="211">
        <f t="shared" si="39"/>
        <v>8.9600000000000009</v>
      </c>
    </row>
    <row r="380" spans="1:14" ht="15.95" customHeight="1" x14ac:dyDescent="0.25">
      <c r="A380" s="112"/>
      <c r="B380" s="57" t="s">
        <v>193</v>
      </c>
      <c r="C380" s="57" t="s">
        <v>48</v>
      </c>
      <c r="D380" s="57">
        <v>123</v>
      </c>
      <c r="E380" s="210" t="s">
        <v>32</v>
      </c>
      <c r="F380" s="81">
        <v>17</v>
      </c>
      <c r="G380" s="57">
        <v>124</v>
      </c>
      <c r="H380" s="210" t="s">
        <v>32</v>
      </c>
      <c r="I380" s="81">
        <v>4.3</v>
      </c>
      <c r="J380" s="211">
        <f t="shared" si="36"/>
        <v>7.3000000000001819</v>
      </c>
      <c r="K380" s="211">
        <v>5</v>
      </c>
      <c r="L380" s="211">
        <f t="shared" si="37"/>
        <v>36.500000000000909</v>
      </c>
      <c r="M380" s="211">
        <v>0.4</v>
      </c>
      <c r="N380" s="211">
        <f t="shared" si="39"/>
        <v>14.600000000000364</v>
      </c>
    </row>
    <row r="381" spans="1:14" ht="15.95" customHeight="1" x14ac:dyDescent="0.25">
      <c r="A381" s="112"/>
      <c r="B381" s="57" t="s">
        <v>193</v>
      </c>
      <c r="C381" s="57" t="s">
        <v>49</v>
      </c>
      <c r="D381" s="57">
        <v>126</v>
      </c>
      <c r="E381" s="210" t="s">
        <v>32</v>
      </c>
      <c r="F381" s="81">
        <v>0</v>
      </c>
      <c r="G381" s="57">
        <v>128</v>
      </c>
      <c r="H381" s="210" t="s">
        <v>32</v>
      </c>
      <c r="I381" s="81">
        <v>7</v>
      </c>
      <c r="J381" s="211">
        <f t="shared" si="36"/>
        <v>47</v>
      </c>
      <c r="K381" s="211">
        <v>3.7</v>
      </c>
      <c r="L381" s="211">
        <f t="shared" si="37"/>
        <v>173.9</v>
      </c>
      <c r="M381" s="211">
        <v>0.25</v>
      </c>
      <c r="N381" s="211">
        <f t="shared" si="39"/>
        <v>43.475000000000001</v>
      </c>
    </row>
    <row r="382" spans="1:14" ht="15.95" customHeight="1" x14ac:dyDescent="0.25">
      <c r="A382" s="112"/>
      <c r="B382" s="57" t="s">
        <v>193</v>
      </c>
      <c r="C382" s="57" t="s">
        <v>92</v>
      </c>
      <c r="D382" s="57">
        <v>129</v>
      </c>
      <c r="E382" s="210" t="s">
        <v>32</v>
      </c>
      <c r="F382" s="81">
        <v>12</v>
      </c>
      <c r="G382" s="57">
        <v>132</v>
      </c>
      <c r="H382" s="210" t="s">
        <v>32</v>
      </c>
      <c r="I382" s="81">
        <v>1</v>
      </c>
      <c r="J382" s="211">
        <f t="shared" si="36"/>
        <v>49</v>
      </c>
      <c r="K382" s="211">
        <v>7.25</v>
      </c>
      <c r="L382" s="211">
        <f t="shared" si="37"/>
        <v>355.25</v>
      </c>
      <c r="M382" s="211">
        <v>0.25</v>
      </c>
      <c r="N382" s="211">
        <f t="shared" si="39"/>
        <v>88.8125</v>
      </c>
    </row>
    <row r="383" spans="1:14" ht="15.95" customHeight="1" x14ac:dyDescent="0.25">
      <c r="A383" s="112"/>
      <c r="B383" s="57" t="s">
        <v>193</v>
      </c>
      <c r="C383" s="57" t="s">
        <v>162</v>
      </c>
      <c r="D383" s="57">
        <v>26</v>
      </c>
      <c r="E383" s="210" t="s">
        <v>32</v>
      </c>
      <c r="F383" s="81">
        <v>0</v>
      </c>
      <c r="G383" s="57">
        <v>34</v>
      </c>
      <c r="H383" s="210" t="s">
        <v>32</v>
      </c>
      <c r="I383" s="81">
        <v>0</v>
      </c>
      <c r="J383" s="211">
        <f t="shared" si="36"/>
        <v>160</v>
      </c>
      <c r="K383" s="211">
        <v>3.2</v>
      </c>
      <c r="L383" s="211">
        <f>J383*K383</f>
        <v>512</v>
      </c>
      <c r="M383" s="211">
        <v>0.25</v>
      </c>
      <c r="N383" s="211">
        <f t="shared" si="39"/>
        <v>128</v>
      </c>
    </row>
    <row r="384" spans="1:14" ht="15.95" customHeight="1" x14ac:dyDescent="0.25">
      <c r="A384" s="112"/>
      <c r="B384" s="57" t="s">
        <v>193</v>
      </c>
      <c r="C384" s="57" t="s">
        <v>184</v>
      </c>
      <c r="D384" s="57">
        <v>58</v>
      </c>
      <c r="E384" s="210" t="s">
        <v>32</v>
      </c>
      <c r="F384" s="81">
        <v>13</v>
      </c>
      <c r="G384" s="57">
        <v>62</v>
      </c>
      <c r="H384" s="210" t="s">
        <v>32</v>
      </c>
      <c r="I384" s="81">
        <v>5</v>
      </c>
      <c r="J384" s="211">
        <f t="shared" si="36"/>
        <v>72</v>
      </c>
      <c r="K384" s="211">
        <v>3.48</v>
      </c>
      <c r="L384" s="211">
        <f>J384*K384</f>
        <v>250.56</v>
      </c>
      <c r="M384" s="211">
        <v>0.2</v>
      </c>
      <c r="N384" s="211">
        <f t="shared" si="39"/>
        <v>50.112000000000002</v>
      </c>
    </row>
    <row r="385" spans="1:14" ht="15.95" customHeight="1" x14ac:dyDescent="0.25">
      <c r="A385" s="112"/>
      <c r="B385" s="348" t="s">
        <v>207</v>
      </c>
      <c r="C385" s="348"/>
      <c r="D385" s="348"/>
      <c r="E385" s="348"/>
      <c r="F385" s="348"/>
      <c r="G385" s="348"/>
      <c r="H385" s="348"/>
      <c r="I385" s="348"/>
      <c r="J385" s="348"/>
      <c r="K385" s="348"/>
      <c r="L385" s="348"/>
      <c r="M385" s="348"/>
      <c r="N385" s="227">
        <f>SUM(N373:N384)</f>
        <v>789.70450000000028</v>
      </c>
    </row>
    <row r="386" spans="1:14" ht="15.95" customHeight="1" x14ac:dyDescent="0.25">
      <c r="A386" s="112"/>
      <c r="B386" s="13"/>
      <c r="C386" s="14"/>
      <c r="D386" s="71"/>
      <c r="E386" s="75"/>
      <c r="F386" s="53"/>
      <c r="G386" s="53"/>
      <c r="H386" s="53"/>
      <c r="I386" s="96"/>
      <c r="J386" s="71"/>
      <c r="K386" s="71"/>
      <c r="L386" s="54"/>
      <c r="M386" s="133"/>
      <c r="N386" s="133"/>
    </row>
    <row r="387" spans="1:14" ht="15.95" customHeight="1" x14ac:dyDescent="0.25">
      <c r="A387" s="112"/>
      <c r="B387" s="13"/>
      <c r="C387" s="14"/>
      <c r="D387" s="71"/>
      <c r="E387" s="75"/>
      <c r="F387" s="53"/>
      <c r="G387" s="53"/>
      <c r="H387" s="53"/>
      <c r="I387" s="96"/>
      <c r="J387" s="71"/>
      <c r="K387" s="71"/>
      <c r="L387" s="54"/>
      <c r="M387" s="133"/>
      <c r="N387" s="133"/>
    </row>
    <row r="388" spans="1:14" ht="15.95" customHeight="1" x14ac:dyDescent="0.25">
      <c r="A388" s="112"/>
      <c r="B388" s="13"/>
      <c r="C388" s="14"/>
      <c r="D388" s="71"/>
      <c r="E388" s="75"/>
      <c r="F388" s="53"/>
      <c r="G388" s="53"/>
      <c r="H388" s="53"/>
      <c r="I388" s="96"/>
      <c r="J388" s="71"/>
      <c r="K388" s="71"/>
      <c r="L388" s="54"/>
      <c r="M388" s="133"/>
      <c r="N388" s="133"/>
    </row>
    <row r="389" spans="1:14" ht="15.95" customHeight="1" x14ac:dyDescent="0.25">
      <c r="A389" s="112"/>
      <c r="B389" s="13"/>
      <c r="C389" s="14"/>
      <c r="D389" s="71"/>
      <c r="E389" s="75"/>
      <c r="F389" s="53"/>
      <c r="G389" s="53"/>
      <c r="H389" s="53"/>
      <c r="I389" s="96"/>
      <c r="J389" s="71"/>
      <c r="K389" s="71"/>
      <c r="L389" s="54"/>
      <c r="M389" s="133"/>
      <c r="N389" s="133"/>
    </row>
    <row r="390" spans="1:14" ht="15.95" customHeight="1" x14ac:dyDescent="0.25">
      <c r="A390" s="112"/>
      <c r="B390" s="13"/>
      <c r="C390" s="14"/>
      <c r="D390" s="71"/>
      <c r="E390" s="75"/>
      <c r="F390" s="53"/>
      <c r="G390" s="53"/>
      <c r="H390" s="53"/>
      <c r="I390" s="96"/>
      <c r="J390" s="71"/>
      <c r="K390" s="71"/>
      <c r="L390" s="54"/>
      <c r="M390" s="133"/>
      <c r="N390" s="133"/>
    </row>
    <row r="391" spans="1:14" ht="15.95" customHeight="1" x14ac:dyDescent="0.25">
      <c r="A391" s="112"/>
      <c r="B391" s="13"/>
      <c r="C391" s="14"/>
      <c r="D391" s="71"/>
      <c r="E391" s="75"/>
      <c r="F391" s="53"/>
      <c r="G391" s="53"/>
      <c r="H391" s="53"/>
      <c r="I391" s="96"/>
      <c r="J391" s="71"/>
      <c r="K391" s="71"/>
      <c r="L391" s="54"/>
      <c r="M391" s="133"/>
      <c r="N391" s="133"/>
    </row>
    <row r="392" spans="1:14" ht="15.95" customHeight="1" x14ac:dyDescent="0.25">
      <c r="A392" s="112"/>
      <c r="B392" s="13"/>
      <c r="C392" s="14"/>
      <c r="D392" s="71"/>
      <c r="E392" s="75"/>
      <c r="F392" s="53"/>
      <c r="G392" s="53"/>
      <c r="H392" s="53"/>
      <c r="I392" s="96"/>
      <c r="J392" s="71"/>
      <c r="K392" s="71"/>
      <c r="L392" s="54"/>
      <c r="M392" s="133"/>
      <c r="N392" s="133"/>
    </row>
    <row r="393" spans="1:14" ht="15.95" customHeight="1" x14ac:dyDescent="0.25">
      <c r="A393" s="112"/>
      <c r="B393" s="13"/>
      <c r="C393" s="14"/>
      <c r="D393" s="71"/>
      <c r="E393" s="75"/>
      <c r="F393" s="53"/>
      <c r="G393" s="53"/>
      <c r="H393" s="53"/>
      <c r="I393" s="96"/>
      <c r="J393" s="71"/>
      <c r="K393" s="71"/>
      <c r="L393" s="54"/>
      <c r="M393" s="133"/>
      <c r="N393" s="133"/>
    </row>
    <row r="394" spans="1:14" ht="15.95" customHeight="1" x14ac:dyDescent="0.25">
      <c r="A394" s="112"/>
      <c r="B394" s="13"/>
      <c r="C394" s="14"/>
      <c r="D394" s="71"/>
      <c r="E394" s="75"/>
      <c r="F394" s="53"/>
      <c r="G394" s="53"/>
      <c r="H394" s="53"/>
      <c r="I394" s="96"/>
      <c r="J394" s="71"/>
      <c r="K394" s="71"/>
      <c r="L394" s="54"/>
      <c r="M394" s="133"/>
      <c r="N394" s="133"/>
    </row>
    <row r="395" spans="1:14" ht="15.95" customHeight="1" x14ac:dyDescent="0.25">
      <c r="A395" s="112"/>
      <c r="B395" s="13"/>
      <c r="C395" s="14"/>
      <c r="D395" s="71"/>
      <c r="E395" s="75"/>
      <c r="F395" s="53"/>
      <c r="G395" s="53"/>
      <c r="H395" s="53"/>
      <c r="I395" s="96"/>
      <c r="J395" s="71"/>
      <c r="K395" s="71"/>
      <c r="L395" s="54"/>
      <c r="M395" s="133"/>
      <c r="N395" s="133"/>
    </row>
    <row r="396" spans="1:14" ht="15.95" customHeight="1" x14ac:dyDescent="0.25">
      <c r="A396" s="112"/>
      <c r="B396" s="13"/>
      <c r="C396" s="14"/>
      <c r="D396" s="71"/>
      <c r="E396" s="75"/>
      <c r="F396" s="53"/>
      <c r="G396" s="53"/>
      <c r="H396" s="53"/>
      <c r="I396" s="96"/>
      <c r="J396" s="71"/>
      <c r="K396" s="71"/>
      <c r="L396" s="54"/>
      <c r="M396" s="133"/>
      <c r="N396" s="133"/>
    </row>
    <row r="397" spans="1:14" ht="15.95" customHeight="1" x14ac:dyDescent="0.25">
      <c r="A397" s="112"/>
      <c r="B397" s="13"/>
      <c r="C397" s="14"/>
      <c r="D397" s="71"/>
      <c r="E397" s="75"/>
      <c r="F397" s="53"/>
      <c r="G397" s="53"/>
      <c r="H397" s="53"/>
      <c r="I397" s="96"/>
      <c r="J397" s="71"/>
      <c r="K397" s="71"/>
      <c r="L397" s="54"/>
      <c r="M397" s="133"/>
      <c r="N397" s="133"/>
    </row>
    <row r="398" spans="1:14" ht="15.95" customHeight="1" x14ac:dyDescent="0.25">
      <c r="A398" s="112"/>
      <c r="B398" s="13"/>
      <c r="C398" s="14"/>
      <c r="D398" s="71"/>
      <c r="E398" s="75"/>
      <c r="F398" s="53"/>
      <c r="G398" s="53"/>
      <c r="H398" s="53"/>
      <c r="I398" s="96"/>
      <c r="J398" s="71"/>
      <c r="K398" s="71"/>
      <c r="L398" s="54"/>
      <c r="M398" s="133"/>
      <c r="N398" s="133"/>
    </row>
    <row r="399" spans="1:14" ht="15.95" customHeight="1" x14ac:dyDescent="0.25">
      <c r="A399" s="112"/>
      <c r="B399" s="13"/>
      <c r="C399" s="14"/>
      <c r="D399" s="71"/>
      <c r="E399" s="75"/>
      <c r="F399" s="53"/>
      <c r="G399" s="53"/>
      <c r="H399" s="53"/>
      <c r="I399" s="96"/>
      <c r="J399" s="71"/>
      <c r="K399" s="71"/>
      <c r="L399" s="54"/>
      <c r="M399" s="133"/>
      <c r="N399" s="133"/>
    </row>
    <row r="400" spans="1:14" ht="15.95" customHeight="1" x14ac:dyDescent="0.25">
      <c r="A400" s="112"/>
      <c r="B400" s="13"/>
      <c r="C400" s="14"/>
      <c r="D400" s="71"/>
      <c r="E400" s="75"/>
      <c r="F400" s="53"/>
      <c r="G400" s="53"/>
      <c r="H400" s="53"/>
      <c r="I400" s="96"/>
      <c r="J400" s="71"/>
      <c r="K400" s="71"/>
      <c r="L400" s="54"/>
      <c r="M400" s="133"/>
      <c r="N400" s="133"/>
    </row>
    <row r="401" spans="1:14" ht="15.95" customHeight="1" x14ac:dyDescent="0.25">
      <c r="A401" s="112"/>
      <c r="B401" s="13"/>
      <c r="C401" s="14"/>
      <c r="D401" s="71"/>
      <c r="E401" s="75"/>
      <c r="F401" s="53"/>
      <c r="G401" s="53"/>
      <c r="H401" s="53"/>
      <c r="I401" s="96"/>
      <c r="J401" s="116" t="s">
        <v>26</v>
      </c>
      <c r="K401" s="71"/>
      <c r="L401" s="54"/>
      <c r="M401" s="133"/>
      <c r="N401" s="133"/>
    </row>
    <row r="402" spans="1:14" ht="15.95" customHeight="1" x14ac:dyDescent="0.25">
      <c r="A402" s="112"/>
      <c r="B402" s="13"/>
      <c r="C402" s="14"/>
      <c r="D402" s="71"/>
      <c r="E402" s="75"/>
      <c r="F402" s="53"/>
      <c r="G402" s="53"/>
      <c r="H402" s="53"/>
      <c r="I402" s="96"/>
      <c r="J402" s="71"/>
      <c r="K402" s="71"/>
      <c r="L402" s="54"/>
      <c r="M402" s="133"/>
      <c r="N402" s="133"/>
    </row>
    <row r="403" spans="1:14" ht="15.95" customHeight="1" x14ac:dyDescent="0.25">
      <c r="A403" s="140" t="s">
        <v>83</v>
      </c>
      <c r="B403" s="323" t="s">
        <v>84</v>
      </c>
      <c r="C403" s="324"/>
      <c r="D403" s="324"/>
      <c r="E403" s="324"/>
      <c r="F403" s="324"/>
      <c r="G403" s="324"/>
      <c r="H403" s="324"/>
      <c r="I403" s="324"/>
      <c r="J403" s="324"/>
      <c r="K403" s="324"/>
      <c r="L403" s="325"/>
      <c r="M403" s="141" t="s">
        <v>12</v>
      </c>
      <c r="N403" s="142">
        <f>D415</f>
        <v>9399.7000000000007</v>
      </c>
    </row>
    <row r="404" spans="1:14" ht="15.95" customHeight="1" x14ac:dyDescent="0.25">
      <c r="A404" s="112"/>
      <c r="B404" s="13"/>
      <c r="C404" s="14"/>
      <c r="D404" s="71"/>
      <c r="E404" s="75"/>
      <c r="F404" s="53"/>
      <c r="G404" s="53"/>
      <c r="H404" s="53"/>
      <c r="I404" s="96"/>
      <c r="J404" s="71"/>
      <c r="K404" s="71"/>
      <c r="L404" s="54"/>
      <c r="M404" s="133"/>
      <c r="N404" s="133"/>
    </row>
    <row r="405" spans="1:14" ht="15.75" x14ac:dyDescent="0.25">
      <c r="A405" s="112"/>
      <c r="B405" s="72" t="s">
        <v>44</v>
      </c>
      <c r="C405" s="144"/>
      <c r="D405" s="144"/>
      <c r="E405" s="18"/>
      <c r="F405" s="75"/>
      <c r="G405" s="75"/>
      <c r="H405" s="73"/>
      <c r="I405" s="78"/>
      <c r="J405" s="71"/>
      <c r="K405" s="78"/>
      <c r="L405" s="71"/>
      <c r="M405" s="55"/>
      <c r="N405" s="133"/>
    </row>
    <row r="406" spans="1:14" ht="15.95" customHeight="1" x14ac:dyDescent="0.25">
      <c r="A406" s="112"/>
      <c r="B406" s="72"/>
      <c r="C406" s="107"/>
      <c r="D406" s="107"/>
      <c r="E406" s="58"/>
      <c r="F406" s="58"/>
      <c r="G406" s="58"/>
      <c r="H406" s="58"/>
      <c r="I406" s="73"/>
      <c r="J406" s="58"/>
      <c r="K406" s="58"/>
      <c r="L406" s="58"/>
      <c r="M406" s="166"/>
      <c r="N406" s="84"/>
    </row>
    <row r="407" spans="1:14" ht="15.95" customHeight="1" x14ac:dyDescent="0.25">
      <c r="A407" s="112"/>
      <c r="B407" s="232"/>
      <c r="C407" s="69"/>
      <c r="D407" s="69"/>
      <c r="E407" s="236"/>
      <c r="F407" s="184"/>
      <c r="G407" s="184"/>
      <c r="H407" s="128"/>
      <c r="I407" s="237"/>
      <c r="J407" s="69"/>
      <c r="K407" s="226"/>
      <c r="L407" s="69"/>
      <c r="M407" s="46"/>
      <c r="N407" s="133"/>
    </row>
    <row r="408" spans="1:14" ht="15.75" x14ac:dyDescent="0.25">
      <c r="A408" s="85"/>
      <c r="B408" s="357" t="s">
        <v>176</v>
      </c>
      <c r="C408" s="357"/>
      <c r="D408" s="357"/>
      <c r="E408" s="357"/>
      <c r="F408" s="357"/>
      <c r="G408" s="357"/>
      <c r="H408" s="357"/>
      <c r="I408" s="357"/>
      <c r="J408" s="357"/>
      <c r="K408" s="357"/>
      <c r="L408" s="357"/>
      <c r="M408" s="164"/>
      <c r="N408" s="133"/>
    </row>
    <row r="409" spans="1:14" ht="32.25" customHeight="1" x14ac:dyDescent="0.25">
      <c r="A409" s="85"/>
      <c r="B409" s="168" t="s">
        <v>68</v>
      </c>
      <c r="C409" s="357" t="s">
        <v>166</v>
      </c>
      <c r="D409" s="357"/>
      <c r="E409" s="357"/>
      <c r="F409" s="357"/>
      <c r="G409" s="357"/>
      <c r="H409" s="357" t="s">
        <v>109</v>
      </c>
      <c r="I409" s="357"/>
      <c r="J409" s="357"/>
      <c r="K409" s="361" t="s">
        <v>168</v>
      </c>
      <c r="L409" s="361"/>
      <c r="M409" s="164"/>
      <c r="N409" s="133"/>
    </row>
    <row r="410" spans="1:14" ht="15.95" customHeight="1" x14ac:dyDescent="0.25">
      <c r="A410" s="85"/>
      <c r="B410" s="57" t="s">
        <v>93</v>
      </c>
      <c r="C410" s="317">
        <v>72.704999999999998</v>
      </c>
      <c r="D410" s="318"/>
      <c r="E410" s="318"/>
      <c r="F410" s="318"/>
      <c r="G410" s="319"/>
      <c r="H410" s="317">
        <v>11.6</v>
      </c>
      <c r="I410" s="318"/>
      <c r="J410" s="319"/>
      <c r="K410" s="315">
        <f t="shared" ref="K410:K411" si="40">C410*H410</f>
        <v>843.37799999999993</v>
      </c>
      <c r="L410" s="316"/>
      <c r="M410" s="164"/>
      <c r="N410" s="133"/>
    </row>
    <row r="411" spans="1:14" ht="15.95" customHeight="1" x14ac:dyDescent="0.25">
      <c r="A411" s="85"/>
      <c r="B411" s="57" t="s">
        <v>193</v>
      </c>
      <c r="C411" s="317">
        <v>716.99950000000035</v>
      </c>
      <c r="D411" s="318"/>
      <c r="E411" s="318"/>
      <c r="F411" s="318"/>
      <c r="G411" s="319"/>
      <c r="H411" s="317">
        <v>12.6</v>
      </c>
      <c r="I411" s="318"/>
      <c r="J411" s="319"/>
      <c r="K411" s="315">
        <f t="shared" si="40"/>
        <v>9034.1937000000034</v>
      </c>
      <c r="L411" s="316"/>
      <c r="M411" s="164"/>
      <c r="N411" s="133"/>
    </row>
    <row r="412" spans="1:14" ht="15.95" customHeight="1" x14ac:dyDescent="0.25">
      <c r="A412" s="85"/>
      <c r="B412" s="358" t="s">
        <v>208</v>
      </c>
      <c r="C412" s="358"/>
      <c r="D412" s="358"/>
      <c r="E412" s="358"/>
      <c r="F412" s="358"/>
      <c r="G412" s="358"/>
      <c r="H412" s="358"/>
      <c r="I412" s="358"/>
      <c r="J412" s="358"/>
      <c r="K412" s="359">
        <f>SUM(K410:L411)</f>
        <v>9877.5717000000041</v>
      </c>
      <c r="L412" s="360"/>
      <c r="M412" s="164"/>
      <c r="N412" s="133"/>
    </row>
    <row r="413" spans="1:14" ht="15.95" customHeight="1" x14ac:dyDescent="0.25">
      <c r="A413" s="85"/>
      <c r="B413" s="257"/>
      <c r="C413" s="229"/>
      <c r="D413" s="229"/>
      <c r="E413" s="229"/>
      <c r="F413" s="229"/>
      <c r="G413" s="229"/>
      <c r="H413" s="229"/>
      <c r="I413" s="229"/>
      <c r="J413" s="229"/>
      <c r="K413" s="229"/>
      <c r="L413" s="229"/>
      <c r="M413" s="164"/>
      <c r="N413" s="133"/>
    </row>
    <row r="414" spans="1:14" ht="15.95" customHeight="1" x14ac:dyDescent="0.25">
      <c r="A414" s="85"/>
      <c r="B414" s="197" t="s">
        <v>225</v>
      </c>
      <c r="C414" s="229" t="s">
        <v>6</v>
      </c>
      <c r="D414" s="277">
        <f>K412</f>
        <v>9877.5717000000041</v>
      </c>
      <c r="E414" s="229"/>
      <c r="F414" s="229"/>
      <c r="G414" s="229"/>
      <c r="H414" s="229"/>
      <c r="I414" s="229"/>
      <c r="J414" s="229"/>
      <c r="K414" s="229"/>
      <c r="L414" s="229"/>
      <c r="M414" s="164"/>
      <c r="N414" s="133"/>
    </row>
    <row r="415" spans="1:14" ht="15.95" customHeight="1" x14ac:dyDescent="0.25">
      <c r="A415" s="85"/>
      <c r="B415" s="242" t="s">
        <v>177</v>
      </c>
      <c r="C415" s="241" t="s">
        <v>6</v>
      </c>
      <c r="D415" s="278">
        <v>9399.7000000000007</v>
      </c>
      <c r="E415" s="53"/>
      <c r="F415" s="53"/>
      <c r="G415" s="53"/>
      <c r="H415" s="53"/>
      <c r="I415" s="53"/>
      <c r="J415" s="53"/>
      <c r="K415" s="53"/>
      <c r="L415" s="53"/>
      <c r="M415" s="164"/>
      <c r="N415" s="133"/>
    </row>
    <row r="416" spans="1:14" ht="15.95" customHeight="1" x14ac:dyDescent="0.25">
      <c r="A416" s="85"/>
      <c r="B416" s="1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164"/>
      <c r="N416" s="133"/>
    </row>
    <row r="417" spans="1:14" ht="15.95" customHeight="1" x14ac:dyDescent="0.25">
      <c r="A417" s="85"/>
      <c r="B417" s="1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164"/>
      <c r="N417" s="133"/>
    </row>
    <row r="418" spans="1:14" ht="15.95" customHeight="1" x14ac:dyDescent="0.25">
      <c r="A418" s="112"/>
      <c r="B418" s="13"/>
      <c r="C418" s="79"/>
      <c r="D418" s="228"/>
      <c r="E418" s="160"/>
      <c r="F418" s="229"/>
      <c r="G418" s="229"/>
      <c r="H418" s="229"/>
      <c r="I418" s="230"/>
      <c r="J418" s="228"/>
      <c r="K418" s="228"/>
      <c r="L418" s="231"/>
      <c r="M418" s="133"/>
      <c r="N418" s="133"/>
    </row>
    <row r="419" spans="1:14" ht="15.95" customHeight="1" x14ac:dyDescent="0.25">
      <c r="A419" s="112"/>
      <c r="B419" s="13"/>
      <c r="C419" s="14"/>
      <c r="D419" s="71"/>
      <c r="E419" s="75"/>
      <c r="F419" s="53"/>
      <c r="G419" s="53"/>
      <c r="H419" s="53"/>
      <c r="I419" s="96"/>
      <c r="J419" s="71"/>
      <c r="K419" s="71"/>
      <c r="L419" s="54"/>
      <c r="M419" s="133"/>
      <c r="N419" s="133"/>
    </row>
    <row r="420" spans="1:14" ht="15.95" customHeight="1" x14ac:dyDescent="0.25">
      <c r="A420" s="112"/>
      <c r="B420" s="13"/>
      <c r="C420" s="14"/>
      <c r="D420" s="71"/>
      <c r="E420" s="75"/>
      <c r="F420" s="53"/>
      <c r="G420" s="53"/>
      <c r="H420" s="53"/>
      <c r="I420" s="96"/>
      <c r="J420" s="71"/>
      <c r="K420" s="71"/>
      <c r="L420" s="54"/>
      <c r="M420" s="133"/>
      <c r="N420" s="133"/>
    </row>
    <row r="421" spans="1:14" ht="15.95" customHeight="1" x14ac:dyDescent="0.25">
      <c r="A421" s="112"/>
      <c r="B421" s="13"/>
      <c r="C421" s="14"/>
      <c r="D421" s="71"/>
      <c r="E421" s="75"/>
      <c r="F421" s="53"/>
      <c r="G421" s="53"/>
      <c r="H421" s="53"/>
      <c r="I421" s="96"/>
      <c r="J421" s="71"/>
      <c r="K421" s="71"/>
      <c r="L421" s="54"/>
      <c r="M421" s="133"/>
      <c r="N421" s="133"/>
    </row>
    <row r="422" spans="1:14" ht="15.95" customHeight="1" x14ac:dyDescent="0.25">
      <c r="A422" s="112"/>
      <c r="B422" s="13"/>
      <c r="C422" s="14"/>
      <c r="D422" s="71"/>
      <c r="E422" s="75"/>
      <c r="F422" s="53"/>
      <c r="G422" s="53"/>
      <c r="H422" s="53"/>
      <c r="I422" s="96"/>
      <c r="J422" s="71"/>
      <c r="K422" s="71"/>
      <c r="L422" s="54"/>
      <c r="M422" s="133"/>
      <c r="N422" s="133"/>
    </row>
    <row r="423" spans="1:14" ht="15.95" customHeight="1" x14ac:dyDescent="0.25">
      <c r="A423" s="112"/>
      <c r="B423" s="13"/>
      <c r="C423" s="14"/>
      <c r="D423" s="71"/>
      <c r="E423" s="75"/>
      <c r="F423" s="53"/>
      <c r="G423" s="53"/>
      <c r="H423" s="53"/>
      <c r="I423" s="96"/>
      <c r="J423" s="71"/>
      <c r="K423" s="71"/>
      <c r="L423" s="54"/>
      <c r="M423" s="133"/>
      <c r="N423" s="133"/>
    </row>
    <row r="424" spans="1:14" ht="15.95" customHeight="1" x14ac:dyDescent="0.25">
      <c r="A424" s="112"/>
      <c r="B424" s="13"/>
      <c r="C424" s="14"/>
      <c r="D424" s="71"/>
      <c r="E424" s="75"/>
      <c r="F424" s="53"/>
      <c r="G424" s="53"/>
      <c r="H424" s="53"/>
      <c r="I424" s="96"/>
      <c r="J424" s="71"/>
      <c r="K424" s="71"/>
      <c r="L424" s="54"/>
      <c r="M424" s="133"/>
      <c r="N424" s="133"/>
    </row>
    <row r="425" spans="1:14" ht="15.95" customHeight="1" x14ac:dyDescent="0.25">
      <c r="A425" s="112"/>
      <c r="B425" s="13"/>
      <c r="C425" s="14"/>
      <c r="D425" s="71"/>
      <c r="E425" s="75"/>
      <c r="F425" s="53"/>
      <c r="G425" s="53"/>
      <c r="H425" s="53"/>
      <c r="I425" s="96"/>
      <c r="J425" s="71"/>
      <c r="K425" s="71"/>
      <c r="L425" s="54"/>
      <c r="M425" s="133"/>
      <c r="N425" s="133"/>
    </row>
    <row r="426" spans="1:14" ht="15.95" customHeight="1" x14ac:dyDescent="0.25">
      <c r="A426" s="112"/>
      <c r="B426" s="13"/>
      <c r="C426" s="14"/>
      <c r="D426" s="71"/>
      <c r="E426" s="75"/>
      <c r="F426" s="53"/>
      <c r="G426" s="53"/>
      <c r="H426" s="53"/>
      <c r="I426" s="96"/>
      <c r="J426" s="71"/>
      <c r="K426" s="71"/>
      <c r="L426" s="54"/>
      <c r="M426" s="133"/>
      <c r="N426" s="133"/>
    </row>
    <row r="427" spans="1:14" ht="15.95" customHeight="1" x14ac:dyDescent="0.25">
      <c r="A427" s="112"/>
      <c r="B427" s="13"/>
      <c r="C427" s="14"/>
      <c r="D427" s="71"/>
      <c r="E427" s="75"/>
      <c r="F427" s="53"/>
      <c r="G427" s="53"/>
      <c r="H427" s="53"/>
      <c r="I427" s="96"/>
      <c r="J427" s="71"/>
      <c r="K427" s="71"/>
      <c r="L427" s="54"/>
      <c r="M427" s="133"/>
      <c r="N427" s="133"/>
    </row>
    <row r="428" spans="1:14" ht="15.95" customHeight="1" x14ac:dyDescent="0.25">
      <c r="A428" s="112"/>
      <c r="B428" s="13"/>
      <c r="C428" s="14"/>
      <c r="D428" s="71"/>
      <c r="E428" s="75"/>
      <c r="F428" s="53"/>
      <c r="G428" s="53"/>
      <c r="H428" s="53"/>
      <c r="I428" s="96"/>
      <c r="J428" s="71"/>
      <c r="K428" s="71"/>
      <c r="L428" s="54"/>
      <c r="M428" s="133"/>
      <c r="N428" s="133"/>
    </row>
    <row r="429" spans="1:14" ht="15.95" customHeight="1" x14ac:dyDescent="0.25">
      <c r="A429" s="112"/>
      <c r="B429" s="13"/>
      <c r="C429" s="14"/>
      <c r="D429" s="71"/>
      <c r="E429" s="75"/>
      <c r="F429" s="53"/>
      <c r="G429" s="53"/>
      <c r="H429" s="53"/>
      <c r="I429" s="96"/>
      <c r="J429" s="71"/>
      <c r="K429" s="71"/>
      <c r="L429" s="54"/>
      <c r="M429" s="133"/>
      <c r="N429" s="133"/>
    </row>
    <row r="430" spans="1:14" ht="15.95" customHeight="1" x14ac:dyDescent="0.25">
      <c r="A430" s="112"/>
      <c r="B430" s="13"/>
      <c r="C430" s="14"/>
      <c r="D430" s="71"/>
      <c r="E430" s="75"/>
      <c r="F430" s="53"/>
      <c r="G430" s="53"/>
      <c r="H430" s="53"/>
      <c r="I430" s="96"/>
      <c r="J430" s="71"/>
      <c r="K430" s="71"/>
      <c r="L430" s="54"/>
      <c r="M430" s="133"/>
      <c r="N430" s="133"/>
    </row>
    <row r="431" spans="1:14" ht="15.95" customHeight="1" x14ac:dyDescent="0.25">
      <c r="A431" s="112"/>
      <c r="B431" s="13"/>
      <c r="C431" s="14"/>
      <c r="D431" s="71"/>
      <c r="E431" s="75"/>
      <c r="F431" s="53"/>
      <c r="G431" s="53"/>
      <c r="H431" s="53"/>
      <c r="I431" s="96"/>
      <c r="J431" s="71"/>
      <c r="K431" s="71"/>
      <c r="L431" s="54"/>
      <c r="M431" s="133"/>
      <c r="N431" s="133"/>
    </row>
    <row r="432" spans="1:14" ht="15.95" customHeight="1" x14ac:dyDescent="0.25">
      <c r="A432" s="112"/>
      <c r="B432" s="13"/>
      <c r="C432" s="14"/>
      <c r="D432" s="71"/>
      <c r="E432" s="75"/>
      <c r="F432" s="53"/>
      <c r="G432" s="53"/>
      <c r="H432" s="53"/>
      <c r="I432" s="96"/>
      <c r="J432" s="71"/>
      <c r="K432" s="71"/>
      <c r="L432" s="54"/>
      <c r="M432" s="133"/>
      <c r="N432" s="133"/>
    </row>
    <row r="433" spans="1:14" ht="15.95" customHeight="1" x14ac:dyDescent="0.25">
      <c r="A433" s="112"/>
      <c r="B433" s="13"/>
      <c r="C433" s="14"/>
      <c r="D433" s="71"/>
      <c r="E433" s="75"/>
      <c r="F433" s="53"/>
      <c r="G433" s="53"/>
      <c r="H433" s="53"/>
      <c r="I433" s="96"/>
      <c r="J433" s="71"/>
      <c r="K433" s="71"/>
      <c r="L433" s="54"/>
      <c r="M433" s="133"/>
      <c r="N433" s="133"/>
    </row>
    <row r="434" spans="1:14" ht="15.95" customHeight="1" x14ac:dyDescent="0.25">
      <c r="A434" s="112"/>
      <c r="B434" s="13"/>
      <c r="C434" s="14"/>
      <c r="D434" s="71"/>
      <c r="E434" s="75"/>
      <c r="F434" s="53"/>
      <c r="G434" s="53"/>
      <c r="H434" s="53"/>
      <c r="I434" s="96"/>
      <c r="J434" s="71"/>
      <c r="K434" s="71"/>
      <c r="L434" s="54"/>
      <c r="M434" s="133"/>
      <c r="N434" s="133"/>
    </row>
    <row r="435" spans="1:14" ht="15.95" customHeight="1" x14ac:dyDescent="0.25">
      <c r="A435" s="112"/>
      <c r="B435" s="50" t="s">
        <v>26</v>
      </c>
      <c r="C435" s="50"/>
      <c r="D435" s="74"/>
      <c r="E435" s="167" t="s">
        <v>27</v>
      </c>
      <c r="F435" s="50"/>
      <c r="G435" s="50"/>
      <c r="H435" s="74"/>
      <c r="I435" s="74"/>
      <c r="J435" s="50" t="s">
        <v>52</v>
      </c>
      <c r="K435" s="77"/>
      <c r="L435" s="54"/>
      <c r="M435" s="133"/>
      <c r="N435" s="133"/>
    </row>
    <row r="436" spans="1:14" ht="15.95" customHeight="1" x14ac:dyDescent="0.25">
      <c r="A436" s="112"/>
      <c r="B436" s="50"/>
      <c r="C436" s="50"/>
      <c r="D436" s="74"/>
      <c r="E436" s="167"/>
      <c r="F436" s="50"/>
      <c r="G436" s="50"/>
      <c r="H436" s="74"/>
      <c r="I436" s="74"/>
      <c r="J436" s="50"/>
      <c r="K436" s="77"/>
      <c r="L436" s="54"/>
      <c r="M436" s="133"/>
      <c r="N436" s="133"/>
    </row>
    <row r="437" spans="1:14" ht="15.95" customHeight="1" x14ac:dyDescent="0.25">
      <c r="A437" s="112"/>
      <c r="B437" s="50"/>
      <c r="C437" s="50"/>
      <c r="D437" s="74"/>
      <c r="E437" s="167"/>
      <c r="F437" s="50"/>
      <c r="G437" s="50"/>
      <c r="H437" s="74"/>
      <c r="I437" s="74"/>
      <c r="J437" s="50"/>
      <c r="K437" s="77"/>
      <c r="L437" s="54"/>
      <c r="M437" s="133"/>
      <c r="N437" s="133"/>
    </row>
    <row r="438" spans="1:14" ht="15.95" customHeight="1" x14ac:dyDescent="0.25">
      <c r="A438" s="112"/>
      <c r="B438" s="50"/>
      <c r="C438" s="50"/>
      <c r="D438" s="74"/>
      <c r="E438" s="167"/>
      <c r="F438" s="50"/>
      <c r="G438" s="50"/>
      <c r="H438" s="74"/>
      <c r="I438" s="74"/>
      <c r="J438" s="50"/>
      <c r="K438" s="77"/>
      <c r="L438" s="54"/>
      <c r="M438" s="133"/>
      <c r="N438" s="133"/>
    </row>
    <row r="439" spans="1:14" ht="15.95" customHeight="1" x14ac:dyDescent="0.25">
      <c r="A439" s="112"/>
      <c r="B439" s="50"/>
      <c r="C439" s="50"/>
      <c r="D439" s="74"/>
      <c r="E439" s="167"/>
      <c r="F439" s="50"/>
      <c r="G439" s="50"/>
      <c r="H439" s="74"/>
      <c r="I439" s="74"/>
      <c r="J439" s="50"/>
      <c r="K439" s="77"/>
      <c r="L439" s="54"/>
      <c r="M439" s="133"/>
      <c r="N439" s="133"/>
    </row>
    <row r="440" spans="1:14" ht="15.95" customHeight="1" x14ac:dyDescent="0.25">
      <c r="A440" s="112"/>
      <c r="B440" s="50"/>
      <c r="C440" s="50"/>
      <c r="D440" s="74"/>
      <c r="E440" s="167"/>
      <c r="F440" s="50"/>
      <c r="G440" s="50"/>
      <c r="H440" s="74"/>
      <c r="I440" s="74"/>
      <c r="J440" s="50"/>
      <c r="K440" s="77"/>
      <c r="L440" s="54"/>
      <c r="M440" s="133"/>
      <c r="N440" s="133"/>
    </row>
    <row r="441" spans="1:14" ht="15.95" customHeight="1" x14ac:dyDescent="0.25">
      <c r="A441" s="112"/>
      <c r="B441" s="50"/>
      <c r="C441" s="50"/>
      <c r="D441" s="74"/>
      <c r="E441" s="167"/>
      <c r="F441" s="50"/>
      <c r="G441" s="50"/>
      <c r="H441" s="74"/>
      <c r="I441" s="74"/>
      <c r="J441" s="50"/>
      <c r="K441" s="77"/>
      <c r="L441" s="54"/>
      <c r="M441" s="133"/>
      <c r="N441" s="133"/>
    </row>
    <row r="442" spans="1:14" ht="15.95" customHeight="1" x14ac:dyDescent="0.25">
      <c r="A442" s="112"/>
      <c r="B442" s="50"/>
      <c r="C442" s="50"/>
      <c r="D442" s="74"/>
      <c r="E442" s="167"/>
      <c r="F442" s="50"/>
      <c r="G442" s="50"/>
      <c r="H442" s="74"/>
      <c r="I442" s="74"/>
      <c r="J442" s="50"/>
      <c r="K442" s="77"/>
      <c r="L442" s="54"/>
      <c r="M442" s="133"/>
      <c r="N442" s="133"/>
    </row>
    <row r="443" spans="1:14" ht="15.95" customHeight="1" x14ac:dyDescent="0.25">
      <c r="A443" s="112"/>
      <c r="B443" s="50"/>
      <c r="C443" s="50"/>
      <c r="D443" s="74"/>
      <c r="E443" s="167"/>
      <c r="F443" s="50"/>
      <c r="G443" s="50"/>
      <c r="H443" s="74"/>
      <c r="I443" s="74"/>
      <c r="J443" s="50"/>
      <c r="K443" s="77"/>
      <c r="L443" s="54"/>
      <c r="M443" s="133"/>
      <c r="N443" s="133"/>
    </row>
    <row r="444" spans="1:14" ht="15.95" customHeight="1" x14ac:dyDescent="0.25">
      <c r="A444" s="112"/>
      <c r="B444" s="50"/>
      <c r="C444" s="50"/>
      <c r="D444" s="74"/>
      <c r="E444" s="167"/>
      <c r="F444" s="50"/>
      <c r="G444" s="50"/>
      <c r="H444" s="74"/>
      <c r="I444" s="74"/>
      <c r="J444" s="50"/>
      <c r="K444" s="77"/>
      <c r="L444" s="54"/>
      <c r="M444" s="133"/>
      <c r="N444" s="133"/>
    </row>
    <row r="445" spans="1:14" ht="15.95" customHeight="1" x14ac:dyDescent="0.25">
      <c r="A445" s="112"/>
      <c r="B445" s="50"/>
      <c r="C445" s="50"/>
      <c r="D445" s="74"/>
      <c r="E445" s="167"/>
      <c r="F445" s="50"/>
      <c r="G445" s="50"/>
      <c r="H445" s="74"/>
      <c r="I445" s="74"/>
      <c r="J445" s="50"/>
      <c r="K445" s="77"/>
      <c r="L445" s="54"/>
      <c r="M445" s="133"/>
      <c r="N445" s="133"/>
    </row>
    <row r="446" spans="1:14" ht="15.95" customHeight="1" x14ac:dyDescent="0.25">
      <c r="A446" s="112"/>
      <c r="B446" s="50"/>
      <c r="C446" s="50"/>
      <c r="D446" s="74"/>
      <c r="E446" s="167"/>
      <c r="F446" s="50"/>
      <c r="G446" s="50"/>
      <c r="H446" s="74"/>
      <c r="I446" s="74"/>
      <c r="J446" s="50"/>
      <c r="K446" s="77"/>
      <c r="L446" s="54"/>
      <c r="M446" s="133"/>
      <c r="N446" s="133"/>
    </row>
    <row r="447" spans="1:14" ht="15.95" customHeight="1" x14ac:dyDescent="0.25">
      <c r="A447" s="112"/>
      <c r="B447" s="50"/>
      <c r="C447" s="50"/>
      <c r="D447" s="74"/>
      <c r="E447" s="167"/>
      <c r="F447" s="50"/>
      <c r="G447" s="50"/>
      <c r="H447" s="74"/>
      <c r="I447" s="74"/>
      <c r="J447" s="50"/>
      <c r="K447" s="77"/>
      <c r="L447" s="54"/>
      <c r="M447" s="133"/>
      <c r="N447" s="133"/>
    </row>
    <row r="448" spans="1:14" ht="15.95" customHeight="1" x14ac:dyDescent="0.25">
      <c r="A448" s="112"/>
      <c r="B448" s="50"/>
      <c r="C448" s="50"/>
      <c r="D448" s="74"/>
      <c r="E448" s="167"/>
      <c r="F448" s="50"/>
      <c r="G448" s="50"/>
      <c r="H448" s="74"/>
      <c r="I448" s="74"/>
      <c r="J448" s="50"/>
      <c r="K448" s="77"/>
      <c r="L448" s="54"/>
      <c r="M448" s="133"/>
      <c r="N448" s="133"/>
    </row>
    <row r="449" spans="1:14" ht="15.95" customHeight="1" x14ac:dyDescent="0.25">
      <c r="A449" s="112"/>
      <c r="B449" s="50"/>
      <c r="C449" s="50"/>
      <c r="D449" s="74"/>
      <c r="E449" s="167"/>
      <c r="F449" s="50"/>
      <c r="G449" s="50"/>
      <c r="H449" s="74"/>
      <c r="I449" s="74"/>
      <c r="J449" s="50"/>
      <c r="K449" s="77"/>
      <c r="L449" s="54"/>
      <c r="M449" s="133"/>
      <c r="N449" s="133"/>
    </row>
    <row r="450" spans="1:14" ht="15.95" customHeight="1" x14ac:dyDescent="0.25">
      <c r="A450" s="112"/>
      <c r="B450" s="50"/>
      <c r="C450" s="50"/>
      <c r="D450" s="74"/>
      <c r="E450" s="167"/>
      <c r="F450" s="50"/>
      <c r="G450" s="50"/>
      <c r="H450" s="74"/>
      <c r="I450" s="74"/>
      <c r="J450" s="50"/>
      <c r="K450" s="77"/>
      <c r="L450" s="54"/>
      <c r="M450" s="133"/>
      <c r="N450" s="133"/>
    </row>
    <row r="451" spans="1:14" ht="15.95" customHeight="1" x14ac:dyDescent="0.25">
      <c r="A451" s="112"/>
      <c r="B451" s="50" t="s">
        <v>53</v>
      </c>
      <c r="C451" s="50"/>
      <c r="D451" s="74"/>
      <c r="E451" s="167"/>
      <c r="F451" s="50"/>
      <c r="G451" s="50"/>
      <c r="H451" s="74"/>
      <c r="I451" s="74"/>
      <c r="J451" s="50"/>
      <c r="K451" s="77"/>
      <c r="L451" s="54"/>
      <c r="M451" s="133"/>
      <c r="N451" s="133"/>
    </row>
    <row r="452" spans="1:14" ht="15.95" customHeight="1" x14ac:dyDescent="0.25">
      <c r="A452" s="112"/>
      <c r="B452" s="50"/>
      <c r="C452" s="50"/>
      <c r="D452" s="74"/>
      <c r="E452" s="167"/>
      <c r="F452" s="50"/>
      <c r="G452" s="50"/>
      <c r="H452" s="74"/>
      <c r="I452" s="74"/>
      <c r="J452" s="50"/>
      <c r="K452" s="77"/>
      <c r="L452" s="54"/>
      <c r="M452" s="133"/>
      <c r="N452" s="133"/>
    </row>
    <row r="453" spans="1:14" ht="15.95" customHeight="1" x14ac:dyDescent="0.25">
      <c r="A453" s="67"/>
      <c r="B453" s="65"/>
      <c r="C453" s="50"/>
      <c r="D453" s="50"/>
      <c r="E453" s="50"/>
      <c r="F453" s="50"/>
      <c r="G453" s="50"/>
      <c r="H453" s="50"/>
      <c r="I453" s="50"/>
      <c r="J453" s="50"/>
      <c r="K453" s="50"/>
      <c r="L453" s="66"/>
      <c r="M453" s="67"/>
      <c r="N453" s="67"/>
    </row>
    <row r="454" spans="1:14" ht="15.95" customHeight="1" x14ac:dyDescent="0.25">
      <c r="A454" s="140" t="s">
        <v>63</v>
      </c>
      <c r="B454" s="323" t="s">
        <v>13</v>
      </c>
      <c r="C454" s="324"/>
      <c r="D454" s="324"/>
      <c r="E454" s="324"/>
      <c r="F454" s="324"/>
      <c r="G454" s="324"/>
      <c r="H454" s="324"/>
      <c r="I454" s="324"/>
      <c r="J454" s="324"/>
      <c r="K454" s="324"/>
      <c r="L454" s="325"/>
      <c r="M454" s="141" t="s">
        <v>10</v>
      </c>
      <c r="N454" s="142">
        <f>F525</f>
        <v>769.97360000000003</v>
      </c>
    </row>
    <row r="455" spans="1:14" s="6" customFormat="1" ht="15.95" customHeight="1" x14ac:dyDescent="0.25">
      <c r="A455" s="133"/>
      <c r="B455" s="320"/>
      <c r="C455" s="321"/>
      <c r="D455" s="321"/>
      <c r="E455" s="321"/>
      <c r="F455" s="321"/>
      <c r="G455" s="321"/>
      <c r="H455" s="321"/>
      <c r="I455" s="321"/>
      <c r="J455" s="321"/>
      <c r="K455" s="321"/>
      <c r="L455" s="322"/>
      <c r="M455" s="110"/>
      <c r="N455" s="138"/>
    </row>
    <row r="456" spans="1:14" ht="15.95" customHeight="1" x14ac:dyDescent="0.25">
      <c r="A456" s="67"/>
      <c r="B456" s="13"/>
      <c r="C456" s="50"/>
      <c r="D456" s="50"/>
      <c r="E456" s="50"/>
      <c r="F456" s="50"/>
      <c r="G456" s="50"/>
      <c r="H456" s="50"/>
      <c r="I456" s="50"/>
      <c r="J456" s="50"/>
      <c r="K456" s="50"/>
      <c r="L456" s="66"/>
      <c r="M456" s="67"/>
      <c r="N456" s="67"/>
    </row>
    <row r="457" spans="1:14" ht="15.95" customHeight="1" x14ac:dyDescent="0.25">
      <c r="A457" s="67"/>
      <c r="B457" s="203"/>
      <c r="C457" s="89"/>
      <c r="D457" s="89"/>
      <c r="E457" s="89"/>
      <c r="F457" s="89"/>
      <c r="G457" s="89"/>
      <c r="H457" s="89"/>
      <c r="I457" s="89"/>
      <c r="J457" s="89"/>
      <c r="K457" s="89"/>
      <c r="L457" s="66"/>
      <c r="M457" s="67"/>
      <c r="N457" s="67"/>
    </row>
    <row r="458" spans="1:14" ht="34.5" customHeight="1" x14ac:dyDescent="0.25">
      <c r="A458" s="67"/>
      <c r="B458" s="168" t="s">
        <v>68</v>
      </c>
      <c r="C458" s="168" t="s">
        <v>145</v>
      </c>
      <c r="D458" s="195" t="s">
        <v>165</v>
      </c>
      <c r="E458" s="195" t="s">
        <v>58</v>
      </c>
      <c r="F458" s="195" t="s">
        <v>166</v>
      </c>
      <c r="G458" s="73"/>
      <c r="H458" s="73"/>
      <c r="I458" s="75"/>
      <c r="J458" s="158"/>
      <c r="K458" s="75"/>
      <c r="L458" s="155"/>
      <c r="M458" s="56"/>
      <c r="N458" s="55"/>
    </row>
    <row r="459" spans="1:14" ht="15.75" x14ac:dyDescent="0.25">
      <c r="A459" s="67"/>
      <c r="B459" s="289" t="s">
        <v>75</v>
      </c>
      <c r="C459" s="168" t="s">
        <v>92</v>
      </c>
      <c r="D459" s="275">
        <v>508.96</v>
      </c>
      <c r="E459" s="275">
        <v>0.04</v>
      </c>
      <c r="F459" s="275">
        <f t="shared" ref="F459:F514" si="41">D459*E459</f>
        <v>20.3584</v>
      </c>
      <c r="G459" s="73"/>
      <c r="H459" s="73"/>
      <c r="I459" s="75"/>
      <c r="J459" s="158"/>
      <c r="K459" s="75"/>
      <c r="L459" s="155"/>
      <c r="M459" s="56"/>
      <c r="N459" s="55"/>
    </row>
    <row r="460" spans="1:14" ht="15.95" customHeight="1" x14ac:dyDescent="0.25">
      <c r="A460" s="67"/>
      <c r="B460" s="290" t="s">
        <v>93</v>
      </c>
      <c r="C460" s="283" t="s">
        <v>92</v>
      </c>
      <c r="D460" s="291">
        <v>15280.16</v>
      </c>
      <c r="E460" s="274">
        <v>0.04</v>
      </c>
      <c r="F460" s="274">
        <f t="shared" si="41"/>
        <v>611.20640000000003</v>
      </c>
      <c r="G460" s="73"/>
      <c r="H460" s="73"/>
      <c r="I460" s="75"/>
      <c r="J460" s="158"/>
      <c r="K460" s="75"/>
      <c r="L460" s="159"/>
      <c r="M460" s="45"/>
      <c r="N460" s="46"/>
    </row>
    <row r="461" spans="1:14" ht="15.95" customHeight="1" x14ac:dyDescent="0.25">
      <c r="A461" s="67"/>
      <c r="B461" s="292" t="s">
        <v>226</v>
      </c>
      <c r="C461" s="293" t="s">
        <v>97</v>
      </c>
      <c r="D461" s="294">
        <v>125.72</v>
      </c>
      <c r="E461" s="274">
        <v>0.04</v>
      </c>
      <c r="F461" s="274">
        <f t="shared" si="41"/>
        <v>5.0288000000000004</v>
      </c>
      <c r="G461" s="73"/>
      <c r="H461" s="73"/>
      <c r="I461" s="75"/>
      <c r="J461" s="158"/>
      <c r="K461" s="75"/>
      <c r="L461" s="159"/>
      <c r="M461" s="45"/>
      <c r="N461" s="46"/>
    </row>
    <row r="462" spans="1:14" ht="15.95" customHeight="1" x14ac:dyDescent="0.25">
      <c r="A462" s="67"/>
      <c r="B462" s="292" t="s">
        <v>227</v>
      </c>
      <c r="C462" s="293" t="s">
        <v>97</v>
      </c>
      <c r="D462" s="294">
        <v>156.16</v>
      </c>
      <c r="E462" s="274">
        <v>0.04</v>
      </c>
      <c r="F462" s="274">
        <f t="shared" si="41"/>
        <v>6.2464000000000004</v>
      </c>
      <c r="G462" s="73"/>
      <c r="H462" s="73"/>
      <c r="I462" s="75"/>
      <c r="J462" s="158"/>
      <c r="K462" s="75"/>
      <c r="L462" s="159"/>
      <c r="M462" s="45"/>
      <c r="N462" s="46"/>
    </row>
    <row r="463" spans="1:14" ht="15.95" customHeight="1" x14ac:dyDescent="0.25">
      <c r="A463" s="67"/>
      <c r="B463" s="292" t="s">
        <v>228</v>
      </c>
      <c r="C463" s="293" t="s">
        <v>97</v>
      </c>
      <c r="D463" s="294">
        <v>144.27000000000001</v>
      </c>
      <c r="E463" s="274">
        <v>0.04</v>
      </c>
      <c r="F463" s="274">
        <f t="shared" si="41"/>
        <v>5.7708000000000004</v>
      </c>
      <c r="G463" s="73"/>
      <c r="H463" s="73"/>
      <c r="I463" s="75"/>
      <c r="J463" s="158"/>
      <c r="K463" s="75"/>
      <c r="L463" s="159"/>
      <c r="M463" s="45"/>
      <c r="N463" s="46"/>
    </row>
    <row r="464" spans="1:14" ht="15.95" customHeight="1" x14ac:dyDescent="0.25">
      <c r="A464" s="67"/>
      <c r="B464" s="292" t="s">
        <v>229</v>
      </c>
      <c r="C464" s="293" t="s">
        <v>97</v>
      </c>
      <c r="D464" s="294">
        <v>134.15</v>
      </c>
      <c r="E464" s="274">
        <v>0.04</v>
      </c>
      <c r="F464" s="274">
        <f t="shared" si="41"/>
        <v>5.3660000000000005</v>
      </c>
      <c r="G464" s="156"/>
      <c r="H464" s="156"/>
      <c r="I464" s="160"/>
      <c r="J464" s="161"/>
      <c r="K464" s="160"/>
      <c r="L464" s="159"/>
      <c r="M464" s="45"/>
      <c r="N464" s="46"/>
    </row>
    <row r="465" spans="1:14" ht="15.95" customHeight="1" x14ac:dyDescent="0.25">
      <c r="A465" s="67"/>
      <c r="B465" s="292" t="s">
        <v>230</v>
      </c>
      <c r="C465" s="293" t="s">
        <v>97</v>
      </c>
      <c r="D465" s="294">
        <v>117.87</v>
      </c>
      <c r="E465" s="274">
        <v>0.04</v>
      </c>
      <c r="F465" s="274">
        <f t="shared" si="41"/>
        <v>4.7148000000000003</v>
      </c>
      <c r="G465" s="156"/>
      <c r="H465" s="156"/>
      <c r="I465" s="160"/>
      <c r="J465" s="161"/>
      <c r="K465" s="160"/>
      <c r="L465" s="159"/>
      <c r="M465" s="45"/>
      <c r="N465" s="46"/>
    </row>
    <row r="466" spans="1:14" ht="15.95" customHeight="1" x14ac:dyDescent="0.25">
      <c r="A466" s="67"/>
      <c r="B466" s="292" t="s">
        <v>231</v>
      </c>
      <c r="C466" s="293" t="s">
        <v>97</v>
      </c>
      <c r="D466" s="294">
        <v>122.75</v>
      </c>
      <c r="E466" s="274">
        <v>0.04</v>
      </c>
      <c r="F466" s="274">
        <f t="shared" si="41"/>
        <v>4.91</v>
      </c>
      <c r="G466" s="73"/>
      <c r="H466" s="73"/>
      <c r="I466" s="75"/>
      <c r="J466" s="158"/>
      <c r="K466" s="75"/>
      <c r="L466" s="159"/>
      <c r="M466" s="45"/>
      <c r="N466" s="46"/>
    </row>
    <row r="467" spans="1:14" ht="15.95" customHeight="1" x14ac:dyDescent="0.25">
      <c r="A467" s="67"/>
      <c r="B467" s="292" t="s">
        <v>232</v>
      </c>
      <c r="C467" s="293" t="s">
        <v>97</v>
      </c>
      <c r="D467" s="294">
        <v>160.22</v>
      </c>
      <c r="E467" s="274">
        <v>0.04</v>
      </c>
      <c r="F467" s="274">
        <f t="shared" si="41"/>
        <v>6.4088000000000003</v>
      </c>
      <c r="G467" s="73"/>
      <c r="H467" s="73"/>
      <c r="I467" s="75"/>
      <c r="J467" s="158"/>
      <c r="K467" s="75"/>
      <c r="L467" s="159"/>
      <c r="M467" s="45"/>
      <c r="N467" s="46"/>
    </row>
    <row r="468" spans="1:14" ht="15.95" customHeight="1" x14ac:dyDescent="0.25">
      <c r="A468" s="67"/>
      <c r="B468" s="292" t="s">
        <v>233</v>
      </c>
      <c r="C468" s="293" t="s">
        <v>97</v>
      </c>
      <c r="D468" s="294">
        <v>162.91999999999999</v>
      </c>
      <c r="E468" s="274">
        <v>0.04</v>
      </c>
      <c r="F468" s="274">
        <f t="shared" si="41"/>
        <v>6.5167999999999999</v>
      </c>
      <c r="G468" s="73"/>
      <c r="H468" s="73"/>
      <c r="I468" s="75"/>
      <c r="J468" s="158"/>
      <c r="K468" s="75"/>
      <c r="L468" s="159"/>
      <c r="M468" s="45"/>
      <c r="N468" s="46"/>
    </row>
    <row r="469" spans="1:14" ht="15.95" customHeight="1" x14ac:dyDescent="0.25">
      <c r="A469" s="67"/>
      <c r="B469" s="292" t="s">
        <v>234</v>
      </c>
      <c r="C469" s="293" t="s">
        <v>97</v>
      </c>
      <c r="D469" s="294">
        <v>149.58000000000001</v>
      </c>
      <c r="E469" s="274">
        <v>0.04</v>
      </c>
      <c r="F469" s="274">
        <f t="shared" si="41"/>
        <v>5.983200000000001</v>
      </c>
      <c r="G469" s="102"/>
      <c r="H469" s="102"/>
      <c r="I469" s="102"/>
      <c r="J469" s="102"/>
      <c r="K469" s="102"/>
      <c r="L469" s="102"/>
      <c r="M469" s="149"/>
      <c r="N469" s="88"/>
    </row>
    <row r="470" spans="1:14" ht="15.95" customHeight="1" x14ac:dyDescent="0.25">
      <c r="A470" s="67"/>
      <c r="B470" s="292" t="s">
        <v>235</v>
      </c>
      <c r="C470" s="293" t="s">
        <v>97</v>
      </c>
      <c r="D470" s="294">
        <v>124.52</v>
      </c>
      <c r="E470" s="274">
        <v>0.04</v>
      </c>
      <c r="F470" s="274">
        <f t="shared" si="41"/>
        <v>4.9808000000000003</v>
      </c>
      <c r="G470" s="102"/>
      <c r="H470" s="102"/>
      <c r="I470" s="102"/>
      <c r="J470" s="102"/>
      <c r="K470" s="102"/>
      <c r="L470" s="103"/>
      <c r="M470" s="88"/>
      <c r="N470" s="67"/>
    </row>
    <row r="471" spans="1:14" ht="15.95" customHeight="1" x14ac:dyDescent="0.25">
      <c r="A471" s="67"/>
      <c r="B471" s="292" t="s">
        <v>236</v>
      </c>
      <c r="C471" s="293" t="s">
        <v>97</v>
      </c>
      <c r="D471" s="294">
        <v>179.97</v>
      </c>
      <c r="E471" s="274">
        <v>0.04</v>
      </c>
      <c r="F471" s="274">
        <f t="shared" si="41"/>
        <v>7.1988000000000003</v>
      </c>
      <c r="G471" s="102"/>
      <c r="H471" s="102"/>
      <c r="I471" s="102"/>
      <c r="K471" s="102"/>
      <c r="L471" s="103"/>
      <c r="M471" s="88"/>
      <c r="N471" s="67"/>
    </row>
    <row r="472" spans="1:14" ht="15.95" customHeight="1" x14ac:dyDescent="0.25">
      <c r="A472" s="67"/>
      <c r="B472" s="292" t="s">
        <v>237</v>
      </c>
      <c r="C472" s="293" t="s">
        <v>97</v>
      </c>
      <c r="D472" s="294">
        <v>163.95</v>
      </c>
      <c r="E472" s="274">
        <v>0.04</v>
      </c>
      <c r="F472" s="274">
        <f t="shared" si="41"/>
        <v>6.5579999999999998</v>
      </c>
      <c r="G472" s="102"/>
      <c r="H472" s="102"/>
      <c r="I472" s="102"/>
      <c r="J472" s="157" t="s">
        <v>26</v>
      </c>
      <c r="K472" s="102"/>
      <c r="L472" s="103"/>
      <c r="M472" s="88"/>
      <c r="N472" s="67"/>
    </row>
    <row r="473" spans="1:14" ht="15.95" customHeight="1" x14ac:dyDescent="0.25">
      <c r="A473" s="67"/>
      <c r="B473" s="292" t="s">
        <v>238</v>
      </c>
      <c r="C473" s="293" t="s">
        <v>97</v>
      </c>
      <c r="D473" s="294">
        <v>215.24</v>
      </c>
      <c r="E473" s="274">
        <v>0.04</v>
      </c>
      <c r="F473" s="274">
        <f t="shared" si="41"/>
        <v>8.6096000000000004</v>
      </c>
      <c r="G473" s="102"/>
      <c r="H473" s="102"/>
      <c r="I473" s="102"/>
      <c r="J473" s="157"/>
      <c r="K473" s="102"/>
      <c r="L473" s="103"/>
      <c r="M473" s="88"/>
      <c r="N473" s="67"/>
    </row>
    <row r="474" spans="1:14" ht="15.95" customHeight="1" x14ac:dyDescent="0.25">
      <c r="A474" s="67"/>
      <c r="B474" s="292" t="s">
        <v>239</v>
      </c>
      <c r="C474" s="293" t="s">
        <v>97</v>
      </c>
      <c r="D474" s="294">
        <v>201.59</v>
      </c>
      <c r="E474" s="274">
        <v>0.04</v>
      </c>
      <c r="F474" s="274">
        <f t="shared" si="41"/>
        <v>8.063600000000001</v>
      </c>
      <c r="G474" s="102"/>
      <c r="H474" s="102"/>
      <c r="I474" s="102"/>
      <c r="J474" s="157"/>
      <c r="K474" s="102"/>
      <c r="L474" s="103"/>
      <c r="M474" s="88"/>
      <c r="N474" s="67"/>
    </row>
    <row r="475" spans="1:14" ht="15.95" customHeight="1" x14ac:dyDescent="0.25">
      <c r="A475" s="67"/>
      <c r="B475" s="292" t="s">
        <v>240</v>
      </c>
      <c r="C475" s="293" t="s">
        <v>97</v>
      </c>
      <c r="D475" s="294">
        <v>193.82</v>
      </c>
      <c r="E475" s="274">
        <v>0.04</v>
      </c>
      <c r="F475" s="274">
        <f t="shared" si="41"/>
        <v>7.7527999999999997</v>
      </c>
      <c r="G475" s="102"/>
      <c r="H475"/>
      <c r="I475" s="102"/>
      <c r="J475" s="157"/>
      <c r="K475" s="102"/>
      <c r="L475" s="103"/>
      <c r="M475" s="88"/>
      <c r="N475" s="67"/>
    </row>
    <row r="476" spans="1:14" ht="15.95" customHeight="1" x14ac:dyDescent="0.25">
      <c r="A476" s="67"/>
      <c r="B476" s="292" t="s">
        <v>241</v>
      </c>
      <c r="C476" s="293" t="s">
        <v>111</v>
      </c>
      <c r="D476" s="294">
        <v>93.85</v>
      </c>
      <c r="E476" s="274">
        <v>0.04</v>
      </c>
      <c r="F476" s="274">
        <f t="shared" si="41"/>
        <v>3.754</v>
      </c>
      <c r="G476" s="102"/>
      <c r="H476" s="102"/>
      <c r="I476" s="102"/>
      <c r="J476" s="157"/>
      <c r="K476" s="102"/>
      <c r="L476" s="103"/>
      <c r="M476" s="88"/>
      <c r="N476" s="67"/>
    </row>
    <row r="477" spans="1:14" ht="15.95" customHeight="1" x14ac:dyDescent="0.25">
      <c r="A477" s="67"/>
      <c r="B477" s="292" t="s">
        <v>241</v>
      </c>
      <c r="C477" s="293" t="s">
        <v>112</v>
      </c>
      <c r="D477" s="294">
        <v>192.17</v>
      </c>
      <c r="E477" s="274">
        <v>0.04</v>
      </c>
      <c r="F477" s="274">
        <f t="shared" si="41"/>
        <v>7.6867999999999999</v>
      </c>
      <c r="G477" s="102"/>
      <c r="H477" s="102"/>
      <c r="I477" s="102"/>
      <c r="J477" s="157"/>
      <c r="K477" s="102"/>
      <c r="L477" s="103"/>
      <c r="M477" s="88"/>
      <c r="N477" s="67"/>
    </row>
    <row r="478" spans="1:14" ht="15.95" customHeight="1" x14ac:dyDescent="0.25">
      <c r="A478" s="67"/>
      <c r="B478" s="292" t="s">
        <v>242</v>
      </c>
      <c r="C478" s="293" t="s">
        <v>111</v>
      </c>
      <c r="D478" s="294">
        <v>150.97999999999999</v>
      </c>
      <c r="E478" s="274">
        <v>0.04</v>
      </c>
      <c r="F478" s="274">
        <f t="shared" si="41"/>
        <v>6.0392000000000001</v>
      </c>
      <c r="G478" s="102"/>
      <c r="H478"/>
      <c r="I478" s="102"/>
      <c r="J478" s="157"/>
      <c r="K478" s="102"/>
      <c r="L478" s="103"/>
      <c r="M478" s="88"/>
      <c r="N478" s="67"/>
    </row>
    <row r="479" spans="1:14" ht="15.95" customHeight="1" x14ac:dyDescent="0.25">
      <c r="A479" s="67"/>
      <c r="B479" s="292" t="s">
        <v>242</v>
      </c>
      <c r="C479" s="293" t="s">
        <v>112</v>
      </c>
      <c r="D479" s="294">
        <v>131.36000000000001</v>
      </c>
      <c r="E479" s="274">
        <v>0.04</v>
      </c>
      <c r="F479" s="274">
        <f t="shared" si="41"/>
        <v>5.2544000000000004</v>
      </c>
      <c r="G479" s="102"/>
      <c r="H479" s="102"/>
      <c r="I479" s="102"/>
      <c r="J479" s="157"/>
      <c r="K479" s="102"/>
      <c r="L479" s="103"/>
      <c r="M479" s="88"/>
      <c r="N479" s="67"/>
    </row>
    <row r="480" spans="1:14" ht="15.95" customHeight="1" x14ac:dyDescent="0.25">
      <c r="A480" s="67"/>
      <c r="B480" s="295" t="s">
        <v>93</v>
      </c>
      <c r="C480" s="271" t="s">
        <v>92</v>
      </c>
      <c r="D480" s="281">
        <v>4166.62</v>
      </c>
      <c r="E480" s="274">
        <v>0.04</v>
      </c>
      <c r="F480" s="274">
        <f t="shared" si="41"/>
        <v>166.66479999999999</v>
      </c>
      <c r="G480" s="102"/>
      <c r="H480" s="102"/>
      <c r="I480" s="102"/>
      <c r="J480" s="157"/>
      <c r="K480" s="102"/>
      <c r="L480" s="103"/>
      <c r="M480" s="88"/>
      <c r="N480" s="67"/>
    </row>
    <row r="481" spans="1:14" ht="15.95" customHeight="1" x14ac:dyDescent="0.25">
      <c r="A481" s="67"/>
      <c r="B481" s="295" t="s">
        <v>194</v>
      </c>
      <c r="C481" s="271" t="s">
        <v>159</v>
      </c>
      <c r="D481" s="281">
        <v>66.34</v>
      </c>
      <c r="E481" s="274">
        <v>4.8000000000000001E-2</v>
      </c>
      <c r="F481" s="274">
        <f>D481*E481</f>
        <v>3.18432</v>
      </c>
      <c r="G481" s="102"/>
      <c r="H481" s="102"/>
      <c r="I481" s="102"/>
      <c r="J481" s="157"/>
      <c r="K481" s="102"/>
      <c r="L481" s="103"/>
      <c r="M481" s="88"/>
      <c r="N481" s="67"/>
    </row>
    <row r="482" spans="1:14" ht="15.95" customHeight="1" x14ac:dyDescent="0.25">
      <c r="A482" s="67"/>
      <c r="B482" s="295" t="s">
        <v>98</v>
      </c>
      <c r="C482" s="271" t="s">
        <v>97</v>
      </c>
      <c r="D482" s="281">
        <v>143.94999999999999</v>
      </c>
      <c r="E482" s="274">
        <v>0.04</v>
      </c>
      <c r="F482" s="274">
        <f t="shared" si="41"/>
        <v>5.758</v>
      </c>
      <c r="G482" s="102"/>
      <c r="H482" s="102"/>
      <c r="I482" s="102"/>
      <c r="J482" s="157"/>
      <c r="K482" s="102"/>
      <c r="L482" s="103"/>
      <c r="M482" s="88"/>
      <c r="N482" s="67"/>
    </row>
    <row r="483" spans="1:14" ht="15.95" customHeight="1" x14ac:dyDescent="0.25">
      <c r="A483" s="67"/>
      <c r="B483" s="295" t="s">
        <v>98</v>
      </c>
      <c r="C483" s="271" t="s">
        <v>97</v>
      </c>
      <c r="D483" s="281">
        <v>185.12</v>
      </c>
      <c r="E483" s="274">
        <v>0.04</v>
      </c>
      <c r="F483" s="274">
        <f t="shared" si="41"/>
        <v>7.4048000000000007</v>
      </c>
      <c r="G483" s="102"/>
      <c r="H483" s="102"/>
      <c r="I483" s="102"/>
      <c r="J483" s="157"/>
      <c r="K483" s="102"/>
      <c r="L483" s="103"/>
      <c r="M483" s="88"/>
      <c r="N483" s="67"/>
    </row>
    <row r="484" spans="1:14" ht="15.95" customHeight="1" x14ac:dyDescent="0.25">
      <c r="A484" s="67"/>
      <c r="B484" s="295" t="s">
        <v>99</v>
      </c>
      <c r="C484" s="271" t="s">
        <v>97</v>
      </c>
      <c r="D484" s="281">
        <v>154.85</v>
      </c>
      <c r="E484" s="274">
        <v>0.04</v>
      </c>
      <c r="F484" s="274">
        <f t="shared" si="41"/>
        <v>6.194</v>
      </c>
      <c r="G484" s="102"/>
      <c r="H484" s="102"/>
      <c r="I484" s="102"/>
      <c r="J484" s="157"/>
      <c r="K484" s="102"/>
      <c r="L484" s="103"/>
      <c r="M484" s="88"/>
      <c r="N484" s="67"/>
    </row>
    <row r="485" spans="1:14" ht="15.95" customHeight="1" x14ac:dyDescent="0.25">
      <c r="A485" s="67"/>
      <c r="B485" s="295" t="s">
        <v>99</v>
      </c>
      <c r="C485" s="271" t="s">
        <v>97</v>
      </c>
      <c r="D485" s="281">
        <v>107.42</v>
      </c>
      <c r="E485" s="274">
        <v>0.04</v>
      </c>
      <c r="F485" s="274">
        <f t="shared" si="41"/>
        <v>4.2968000000000002</v>
      </c>
      <c r="G485" s="102"/>
      <c r="H485" s="102"/>
      <c r="I485" s="102"/>
      <c r="J485" s="157"/>
      <c r="K485" s="102"/>
      <c r="L485" s="103"/>
      <c r="M485" s="88"/>
      <c r="N485" s="67"/>
    </row>
    <row r="486" spans="1:14" ht="15.95" customHeight="1" x14ac:dyDescent="0.25">
      <c r="A486" s="67"/>
      <c r="B486" s="295" t="s">
        <v>100</v>
      </c>
      <c r="C486" s="271" t="s">
        <v>111</v>
      </c>
      <c r="D486" s="281">
        <v>59.65</v>
      </c>
      <c r="E486" s="274">
        <v>0.04</v>
      </c>
      <c r="F486" s="274">
        <f t="shared" si="41"/>
        <v>2.3860000000000001</v>
      </c>
      <c r="G486" s="102"/>
      <c r="H486" s="102"/>
      <c r="I486" s="102"/>
      <c r="J486" s="157"/>
      <c r="K486" s="102"/>
      <c r="L486" s="103"/>
      <c r="M486" s="88"/>
      <c r="N486" s="67"/>
    </row>
    <row r="487" spans="1:14" ht="15.95" customHeight="1" x14ac:dyDescent="0.25">
      <c r="A487" s="67"/>
      <c r="B487" s="295" t="s">
        <v>100</v>
      </c>
      <c r="C487" s="271" t="s">
        <v>112</v>
      </c>
      <c r="D487" s="281">
        <v>61.54</v>
      </c>
      <c r="E487" s="274">
        <v>0.04</v>
      </c>
      <c r="F487" s="274">
        <f t="shared" si="41"/>
        <v>2.4616000000000002</v>
      </c>
      <c r="G487" s="102"/>
      <c r="H487" s="102"/>
      <c r="I487" s="102"/>
      <c r="J487" s="157"/>
      <c r="K487" s="102"/>
      <c r="L487" s="103"/>
      <c r="M487" s="88"/>
      <c r="N487" s="67"/>
    </row>
    <row r="488" spans="1:14" ht="15.95" customHeight="1" x14ac:dyDescent="0.25">
      <c r="A488" s="67"/>
      <c r="B488" s="295" t="s">
        <v>100</v>
      </c>
      <c r="C488" s="271" t="s">
        <v>113</v>
      </c>
      <c r="D488" s="281">
        <v>68.3</v>
      </c>
      <c r="E488" s="274">
        <v>0.04</v>
      </c>
      <c r="F488" s="274">
        <f t="shared" si="41"/>
        <v>2.7319999999999998</v>
      </c>
      <c r="G488" s="102"/>
      <c r="H488" s="102"/>
      <c r="I488" s="102"/>
      <c r="J488" s="157"/>
      <c r="K488" s="102"/>
      <c r="L488" s="103"/>
      <c r="M488" s="88"/>
      <c r="N488" s="67"/>
    </row>
    <row r="489" spans="1:14" ht="15.95" customHeight="1" x14ac:dyDescent="0.25">
      <c r="A489" s="67"/>
      <c r="B489" s="295" t="s">
        <v>100</v>
      </c>
      <c r="C489" s="271" t="s">
        <v>114</v>
      </c>
      <c r="D489" s="281">
        <v>78.61</v>
      </c>
      <c r="E489" s="274">
        <v>0.04</v>
      </c>
      <c r="F489" s="274">
        <f t="shared" si="41"/>
        <v>3.1444000000000001</v>
      </c>
      <c r="G489" s="102"/>
      <c r="H489" s="102"/>
      <c r="I489" s="102"/>
      <c r="J489" s="157"/>
      <c r="K489" s="102"/>
      <c r="L489" s="103"/>
      <c r="M489" s="88"/>
      <c r="N489" s="67"/>
    </row>
    <row r="490" spans="1:14" ht="15.95" customHeight="1" x14ac:dyDescent="0.25">
      <c r="A490" s="67"/>
      <c r="B490" s="295" t="s">
        <v>101</v>
      </c>
      <c r="C490" s="271" t="s">
        <v>111</v>
      </c>
      <c r="D490" s="281">
        <v>83.76</v>
      </c>
      <c r="E490" s="274">
        <v>0.04</v>
      </c>
      <c r="F490" s="274">
        <f t="shared" si="41"/>
        <v>3.3504000000000005</v>
      </c>
      <c r="G490" s="102"/>
      <c r="H490" s="102"/>
      <c r="I490" s="102"/>
      <c r="J490" s="157"/>
      <c r="K490" s="102"/>
      <c r="L490" s="103"/>
      <c r="M490" s="88"/>
      <c r="N490" s="67"/>
    </row>
    <row r="491" spans="1:14" ht="15.95" customHeight="1" x14ac:dyDescent="0.25">
      <c r="A491" s="67"/>
      <c r="B491" s="295" t="s">
        <v>101</v>
      </c>
      <c r="C491" s="271" t="s">
        <v>112</v>
      </c>
      <c r="D491" s="281">
        <v>55.24</v>
      </c>
      <c r="E491" s="274">
        <v>0.04</v>
      </c>
      <c r="F491" s="274">
        <f t="shared" si="41"/>
        <v>2.2096</v>
      </c>
      <c r="G491" s="102"/>
      <c r="H491" s="102"/>
      <c r="I491" s="102"/>
      <c r="J491" s="157"/>
      <c r="K491" s="102"/>
      <c r="L491" s="103"/>
      <c r="M491" s="88"/>
      <c r="N491" s="67"/>
    </row>
    <row r="492" spans="1:14" ht="15.95" customHeight="1" x14ac:dyDescent="0.25">
      <c r="A492" s="67"/>
      <c r="B492" s="295" t="s">
        <v>102</v>
      </c>
      <c r="C492" s="271" t="s">
        <v>111</v>
      </c>
      <c r="D492" s="281">
        <v>56.92</v>
      </c>
      <c r="E492" s="274">
        <v>0.04</v>
      </c>
      <c r="F492" s="274">
        <f t="shared" si="41"/>
        <v>2.2768000000000002</v>
      </c>
      <c r="G492" s="102"/>
      <c r="H492" s="102"/>
      <c r="I492" s="102"/>
      <c r="J492" s="50" t="s">
        <v>27</v>
      </c>
      <c r="K492" s="102"/>
      <c r="L492" s="103"/>
      <c r="M492" s="88"/>
      <c r="N492" s="67"/>
    </row>
    <row r="493" spans="1:14" ht="15.95" customHeight="1" x14ac:dyDescent="0.25">
      <c r="A493" s="67"/>
      <c r="B493" s="295" t="s">
        <v>102</v>
      </c>
      <c r="C493" s="271" t="s">
        <v>112</v>
      </c>
      <c r="D493" s="281">
        <v>66.2</v>
      </c>
      <c r="E493" s="274">
        <v>0.04</v>
      </c>
      <c r="F493" s="274">
        <f t="shared" si="41"/>
        <v>2.6480000000000001</v>
      </c>
      <c r="G493" s="102"/>
      <c r="H493" s="102"/>
      <c r="I493" s="102"/>
      <c r="J493" s="157"/>
      <c r="K493" s="102"/>
      <c r="L493" s="103"/>
      <c r="M493" s="88"/>
      <c r="N493" s="67"/>
    </row>
    <row r="494" spans="1:14" ht="15.95" customHeight="1" x14ac:dyDescent="0.25">
      <c r="A494" s="67"/>
      <c r="B494" s="295" t="s">
        <v>102</v>
      </c>
      <c r="C494" s="271" t="s">
        <v>113</v>
      </c>
      <c r="D494" s="281">
        <v>71.75</v>
      </c>
      <c r="E494" s="274">
        <v>0.04</v>
      </c>
      <c r="F494" s="274">
        <f t="shared" si="41"/>
        <v>2.87</v>
      </c>
      <c r="G494" s="102"/>
      <c r="H494" s="102"/>
      <c r="I494" s="102"/>
      <c r="J494" s="157"/>
      <c r="K494" s="102"/>
      <c r="L494" s="103"/>
      <c r="M494" s="88"/>
      <c r="N494" s="67"/>
    </row>
    <row r="495" spans="1:14" ht="15.95" customHeight="1" x14ac:dyDescent="0.25">
      <c r="A495" s="67"/>
      <c r="B495" s="295" t="s">
        <v>102</v>
      </c>
      <c r="C495" s="271" t="s">
        <v>114</v>
      </c>
      <c r="D495" s="281">
        <v>45.56</v>
      </c>
      <c r="E495" s="274">
        <v>0.04</v>
      </c>
      <c r="F495" s="274">
        <f t="shared" si="41"/>
        <v>1.8224</v>
      </c>
      <c r="G495" s="102"/>
      <c r="H495" s="102"/>
      <c r="I495" s="102"/>
      <c r="J495" s="157"/>
      <c r="K495" s="102"/>
      <c r="L495" s="103"/>
      <c r="M495" s="88"/>
      <c r="N495" s="67"/>
    </row>
    <row r="496" spans="1:14" ht="15.95" customHeight="1" x14ac:dyDescent="0.25">
      <c r="A496" s="67"/>
      <c r="B496" s="295" t="s">
        <v>103</v>
      </c>
      <c r="C496" s="271" t="s">
        <v>111</v>
      </c>
      <c r="D496" s="281">
        <v>59.8</v>
      </c>
      <c r="E496" s="274">
        <v>0.04</v>
      </c>
      <c r="F496" s="274">
        <f t="shared" si="41"/>
        <v>2.3919999999999999</v>
      </c>
      <c r="G496" s="102"/>
      <c r="H496" s="102"/>
      <c r="I496" s="102"/>
      <c r="J496" s="157"/>
      <c r="K496" s="102"/>
      <c r="L496" s="103"/>
      <c r="M496" s="88"/>
      <c r="N496" s="67"/>
    </row>
    <row r="497" spans="1:14" ht="15.95" customHeight="1" x14ac:dyDescent="0.25">
      <c r="A497" s="67"/>
      <c r="B497" s="295" t="s">
        <v>103</v>
      </c>
      <c r="C497" s="271" t="s">
        <v>112</v>
      </c>
      <c r="D497" s="281">
        <v>79.8</v>
      </c>
      <c r="E497" s="274">
        <v>0.04</v>
      </c>
      <c r="F497" s="274">
        <f t="shared" si="41"/>
        <v>3.1920000000000002</v>
      </c>
      <c r="G497" s="102"/>
      <c r="H497" s="102"/>
      <c r="I497" s="102"/>
      <c r="J497" s="157"/>
      <c r="K497" s="102"/>
      <c r="L497" s="103"/>
      <c r="M497" s="88"/>
      <c r="N497" s="67"/>
    </row>
    <row r="498" spans="1:14" ht="15.95" customHeight="1" x14ac:dyDescent="0.25">
      <c r="A498" s="67"/>
      <c r="B498" s="295" t="s">
        <v>103</v>
      </c>
      <c r="C498" s="271" t="s">
        <v>113</v>
      </c>
      <c r="D498" s="281">
        <v>86.18</v>
      </c>
      <c r="E498" s="274">
        <v>0.04</v>
      </c>
      <c r="F498" s="274">
        <f t="shared" si="41"/>
        <v>3.4472000000000005</v>
      </c>
      <c r="G498" s="102"/>
      <c r="H498" s="102"/>
      <c r="I498" s="102"/>
      <c r="J498" s="157"/>
      <c r="K498" s="102"/>
      <c r="L498" s="103"/>
      <c r="M498" s="88"/>
      <c r="N498" s="67"/>
    </row>
    <row r="499" spans="1:14" ht="15.95" customHeight="1" x14ac:dyDescent="0.25">
      <c r="A499" s="67"/>
      <c r="B499" s="295" t="s">
        <v>103</v>
      </c>
      <c r="C499" s="271" t="s">
        <v>114</v>
      </c>
      <c r="D499" s="281">
        <v>58.6</v>
      </c>
      <c r="E499" s="274">
        <v>0.04</v>
      </c>
      <c r="F499" s="274">
        <f t="shared" si="41"/>
        <v>2.3440000000000003</v>
      </c>
      <c r="G499" s="102"/>
      <c r="H499" s="102"/>
      <c r="I499" s="102"/>
      <c r="J499" s="157"/>
      <c r="K499" s="102"/>
      <c r="L499" s="103"/>
      <c r="M499" s="88"/>
      <c r="N499" s="67"/>
    </row>
    <row r="500" spans="1:14" ht="15.95" customHeight="1" x14ac:dyDescent="0.25">
      <c r="A500" s="67"/>
      <c r="B500" s="295" t="s">
        <v>104</v>
      </c>
      <c r="C500" s="271" t="s">
        <v>111</v>
      </c>
      <c r="D500" s="281">
        <v>43.77</v>
      </c>
      <c r="E500" s="274">
        <v>0.04</v>
      </c>
      <c r="F500" s="274">
        <f t="shared" si="41"/>
        <v>1.7508000000000001</v>
      </c>
      <c r="G500" s="102"/>
      <c r="H500" s="102"/>
      <c r="I500" s="102"/>
      <c r="J500" s="157"/>
      <c r="K500" s="102"/>
      <c r="L500" s="103"/>
      <c r="M500" s="88"/>
      <c r="N500" s="67"/>
    </row>
    <row r="501" spans="1:14" ht="15.95" customHeight="1" x14ac:dyDescent="0.25">
      <c r="A501" s="67"/>
      <c r="B501" s="295" t="s">
        <v>104</v>
      </c>
      <c r="C501" s="271" t="s">
        <v>112</v>
      </c>
      <c r="D501" s="281">
        <v>100.14</v>
      </c>
      <c r="E501" s="274">
        <v>0.04</v>
      </c>
      <c r="F501" s="274">
        <f t="shared" si="41"/>
        <v>4.0056000000000003</v>
      </c>
      <c r="G501" s="102"/>
      <c r="H501" s="102"/>
      <c r="I501" s="102"/>
      <c r="J501" s="157"/>
      <c r="K501" s="102"/>
      <c r="L501" s="103"/>
      <c r="M501" s="88"/>
      <c r="N501" s="67"/>
    </row>
    <row r="502" spans="1:14" ht="15.95" customHeight="1" x14ac:dyDescent="0.25">
      <c r="A502" s="67"/>
      <c r="B502" s="296" t="s">
        <v>104</v>
      </c>
      <c r="C502" s="297" t="s">
        <v>113</v>
      </c>
      <c r="D502" s="298">
        <v>118.58</v>
      </c>
      <c r="E502" s="299">
        <v>0.04</v>
      </c>
      <c r="F502" s="299">
        <f t="shared" si="41"/>
        <v>4.7431999999999999</v>
      </c>
      <c r="G502" s="102"/>
      <c r="H502" s="102"/>
      <c r="I502" s="102"/>
      <c r="J502" s="157"/>
      <c r="K502" s="102"/>
      <c r="L502" s="103"/>
      <c r="M502" s="88"/>
      <c r="N502" s="67"/>
    </row>
    <row r="503" spans="1:14" ht="15.95" customHeight="1" x14ac:dyDescent="0.25">
      <c r="A503" s="67"/>
      <c r="B503" s="289" t="s">
        <v>196</v>
      </c>
      <c r="C503" s="168" t="s">
        <v>92</v>
      </c>
      <c r="D503" s="275">
        <v>10896.65</v>
      </c>
      <c r="E503" s="275">
        <v>0.04</v>
      </c>
      <c r="F503" s="300">
        <f t="shared" si="41"/>
        <v>435.86599999999999</v>
      </c>
      <c r="G503" s="102"/>
      <c r="H503" s="102"/>
      <c r="I503" s="102"/>
      <c r="J503" s="157"/>
      <c r="K503" s="102"/>
      <c r="L503" s="103"/>
      <c r="M503" s="88"/>
      <c r="N503" s="67"/>
    </row>
    <row r="504" spans="1:14" ht="15.95" customHeight="1" x14ac:dyDescent="0.25">
      <c r="A504" s="67"/>
      <c r="B504" s="289" t="s">
        <v>197</v>
      </c>
      <c r="C504" s="168" t="s">
        <v>111</v>
      </c>
      <c r="D504" s="275">
        <v>121.77</v>
      </c>
      <c r="E504" s="275">
        <v>0.04</v>
      </c>
      <c r="F504" s="300">
        <f t="shared" si="41"/>
        <v>4.8708</v>
      </c>
      <c r="G504" s="102"/>
      <c r="H504" s="102"/>
      <c r="I504" s="102"/>
      <c r="J504" s="157"/>
      <c r="K504" s="102"/>
      <c r="L504" s="103"/>
      <c r="M504" s="88"/>
      <c r="N504" s="67"/>
    </row>
    <row r="505" spans="1:14" ht="15.95" customHeight="1" x14ac:dyDescent="0.25">
      <c r="A505" s="67"/>
      <c r="B505" s="289" t="s">
        <v>197</v>
      </c>
      <c r="C505" s="168" t="s">
        <v>112</v>
      </c>
      <c r="D505" s="275">
        <v>142.57</v>
      </c>
      <c r="E505" s="275">
        <v>0.04</v>
      </c>
      <c r="F505" s="300">
        <f t="shared" si="41"/>
        <v>5.7027999999999999</v>
      </c>
      <c r="G505" s="102"/>
      <c r="H505" s="102"/>
      <c r="I505" s="102"/>
      <c r="J505" s="157"/>
      <c r="K505" s="102"/>
      <c r="L505" s="103"/>
      <c r="M505" s="88"/>
      <c r="N505" s="67"/>
    </row>
    <row r="506" spans="1:14" ht="15.95" customHeight="1" x14ac:dyDescent="0.25">
      <c r="A506" s="67"/>
      <c r="B506" s="289" t="s">
        <v>198</v>
      </c>
      <c r="C506" s="168" t="s">
        <v>111</v>
      </c>
      <c r="D506" s="275">
        <v>146.32</v>
      </c>
      <c r="E506" s="275">
        <v>0.04</v>
      </c>
      <c r="F506" s="300">
        <f t="shared" si="41"/>
        <v>5.8528000000000002</v>
      </c>
      <c r="G506" s="102"/>
      <c r="H506" s="102"/>
      <c r="I506" s="102"/>
      <c r="J506" s="157"/>
      <c r="K506" s="102"/>
      <c r="L506" s="103"/>
      <c r="M506" s="88"/>
      <c r="N506" s="67"/>
    </row>
    <row r="507" spans="1:14" ht="15.95" customHeight="1" x14ac:dyDescent="0.25">
      <c r="A507" s="67"/>
      <c r="B507" s="289" t="s">
        <v>198</v>
      </c>
      <c r="C507" s="168" t="s">
        <v>199</v>
      </c>
      <c r="D507" s="275">
        <v>141.99</v>
      </c>
      <c r="E507" s="275">
        <v>0.04</v>
      </c>
      <c r="F507" s="300">
        <f t="shared" si="41"/>
        <v>5.6796000000000006</v>
      </c>
      <c r="G507" s="102"/>
      <c r="H507" s="102"/>
      <c r="I507" s="102"/>
      <c r="J507" s="157"/>
      <c r="K507" s="102"/>
      <c r="L507" s="103"/>
      <c r="M507" s="88"/>
      <c r="N507" s="67"/>
    </row>
    <row r="508" spans="1:14" ht="15.95" customHeight="1" x14ac:dyDescent="0.25">
      <c r="A508" s="67"/>
      <c r="B508" s="289" t="s">
        <v>200</v>
      </c>
      <c r="C508" s="168" t="s">
        <v>111</v>
      </c>
      <c r="D508" s="275">
        <v>177.99</v>
      </c>
      <c r="E508" s="275">
        <v>0.04</v>
      </c>
      <c r="F508" s="300">
        <f t="shared" si="41"/>
        <v>7.1196000000000002</v>
      </c>
      <c r="G508" s="102"/>
      <c r="H508" s="102"/>
      <c r="I508" s="102"/>
      <c r="J508" s="157"/>
      <c r="K508" s="102"/>
      <c r="L508" s="103"/>
      <c r="M508" s="88"/>
      <c r="N508" s="67"/>
    </row>
    <row r="509" spans="1:14" ht="15.95" customHeight="1" x14ac:dyDescent="0.25">
      <c r="A509" s="67"/>
      <c r="B509" s="289" t="s">
        <v>200</v>
      </c>
      <c r="C509" s="168" t="s">
        <v>199</v>
      </c>
      <c r="D509" s="275">
        <v>439.78</v>
      </c>
      <c r="E509" s="275">
        <v>0.04</v>
      </c>
      <c r="F509" s="300">
        <f t="shared" si="41"/>
        <v>17.591200000000001</v>
      </c>
      <c r="G509" s="102"/>
      <c r="H509" s="102"/>
      <c r="I509" s="102"/>
      <c r="J509" s="157"/>
      <c r="K509" s="102"/>
      <c r="L509" s="103"/>
      <c r="M509" s="88"/>
      <c r="N509" s="67"/>
    </row>
    <row r="510" spans="1:14" ht="15.95" customHeight="1" x14ac:dyDescent="0.25">
      <c r="A510" s="67"/>
      <c r="B510" s="289" t="s">
        <v>201</v>
      </c>
      <c r="C510" s="168" t="s">
        <v>159</v>
      </c>
      <c r="D510" s="275">
        <v>175.38</v>
      </c>
      <c r="E510" s="275">
        <v>0.04</v>
      </c>
      <c r="F510" s="300">
        <f t="shared" si="41"/>
        <v>7.0152000000000001</v>
      </c>
      <c r="G510" s="102"/>
      <c r="H510" s="102"/>
      <c r="I510" s="102"/>
      <c r="J510" s="157"/>
      <c r="K510" s="102"/>
      <c r="L510" s="103"/>
      <c r="M510" s="88"/>
      <c r="N510" s="67"/>
    </row>
    <row r="511" spans="1:14" ht="15.95" customHeight="1" x14ac:dyDescent="0.25">
      <c r="A511" s="67"/>
      <c r="B511" s="289" t="s">
        <v>202</v>
      </c>
      <c r="C511" s="168" t="s">
        <v>159</v>
      </c>
      <c r="D511" s="275">
        <v>75.64</v>
      </c>
      <c r="E511" s="275">
        <v>0.04</v>
      </c>
      <c r="F511" s="300">
        <f t="shared" si="41"/>
        <v>3.0256000000000003</v>
      </c>
      <c r="G511" s="102"/>
      <c r="H511" s="102"/>
      <c r="I511" s="102"/>
      <c r="J511" s="157"/>
      <c r="K511" s="102"/>
      <c r="L511" s="103"/>
      <c r="M511" s="88"/>
      <c r="N511" s="67"/>
    </row>
    <row r="512" spans="1:14" ht="15.95" customHeight="1" x14ac:dyDescent="0.25">
      <c r="A512" s="67"/>
      <c r="B512" s="289" t="s">
        <v>203</v>
      </c>
      <c r="C512" s="168" t="s">
        <v>159</v>
      </c>
      <c r="D512" s="275">
        <v>149.31</v>
      </c>
      <c r="E512" s="275">
        <v>0.04</v>
      </c>
      <c r="F512" s="300">
        <f t="shared" si="41"/>
        <v>5.9724000000000004</v>
      </c>
      <c r="G512" s="102"/>
      <c r="H512" s="102"/>
      <c r="I512" s="102"/>
      <c r="J512" s="157"/>
      <c r="K512" s="102"/>
      <c r="L512" s="103"/>
      <c r="M512" s="88"/>
      <c r="N512" s="67"/>
    </row>
    <row r="513" spans="1:14" ht="15.95" customHeight="1" x14ac:dyDescent="0.25">
      <c r="A513" s="67"/>
      <c r="B513" s="289" t="s">
        <v>204</v>
      </c>
      <c r="C513" s="168" t="s">
        <v>159</v>
      </c>
      <c r="D513" s="275">
        <v>164.89</v>
      </c>
      <c r="E513" s="275">
        <v>0.04</v>
      </c>
      <c r="F513" s="300">
        <f t="shared" si="41"/>
        <v>6.5955999999999992</v>
      </c>
      <c r="G513" s="102"/>
      <c r="H513" s="102"/>
      <c r="I513" s="102"/>
      <c r="J513" s="157"/>
      <c r="K513" s="102"/>
      <c r="L513" s="103"/>
      <c r="M513" s="88"/>
      <c r="N513" s="67"/>
    </row>
    <row r="514" spans="1:14" ht="15.95" customHeight="1" x14ac:dyDescent="0.25">
      <c r="A514" s="67"/>
      <c r="B514" s="289" t="s">
        <v>205</v>
      </c>
      <c r="C514" s="168" t="s">
        <v>159</v>
      </c>
      <c r="D514" s="275">
        <v>117.78</v>
      </c>
      <c r="E514" s="275">
        <v>0.04</v>
      </c>
      <c r="F514" s="300">
        <f t="shared" si="41"/>
        <v>4.7111999999999998</v>
      </c>
      <c r="G514" s="102"/>
      <c r="H514" s="102"/>
      <c r="I514" s="102"/>
      <c r="J514" s="157"/>
      <c r="K514" s="102"/>
      <c r="L514" s="103"/>
      <c r="M514" s="88"/>
      <c r="N514" s="67"/>
    </row>
    <row r="515" spans="1:14" ht="15.95" customHeight="1" x14ac:dyDescent="0.25">
      <c r="A515" s="67"/>
      <c r="B515" s="166"/>
      <c r="C515" s="73"/>
      <c r="D515" s="286"/>
      <c r="E515" s="247"/>
      <c r="F515" s="287"/>
      <c r="G515" s="102"/>
      <c r="H515" s="102"/>
      <c r="I515" s="102"/>
      <c r="J515" s="157"/>
      <c r="K515" s="102"/>
      <c r="L515" s="103"/>
      <c r="M515" s="88"/>
      <c r="N515" s="67"/>
    </row>
    <row r="516" spans="1:14" ht="15.95" customHeight="1" x14ac:dyDescent="0.25">
      <c r="A516" s="67"/>
      <c r="B516" s="288"/>
      <c r="C516" s="128"/>
      <c r="D516" s="287"/>
      <c r="E516" s="287"/>
      <c r="F516" s="287"/>
      <c r="G516" s="102"/>
      <c r="H516" s="102"/>
      <c r="I516" s="102"/>
      <c r="J516" s="157"/>
      <c r="K516" s="102"/>
      <c r="L516" s="103"/>
      <c r="M516" s="88"/>
      <c r="N516" s="67"/>
    </row>
    <row r="517" spans="1:14" ht="15.95" customHeight="1" x14ac:dyDescent="0.25">
      <c r="A517" s="67"/>
      <c r="B517" s="168" t="s">
        <v>68</v>
      </c>
      <c r="C517" s="259"/>
      <c r="D517" s="301" t="s">
        <v>243</v>
      </c>
      <c r="E517" s="301" t="s">
        <v>58</v>
      </c>
      <c r="F517" s="301" t="s">
        <v>244</v>
      </c>
      <c r="G517" s="102"/>
      <c r="H517" s="102"/>
      <c r="I517" s="102"/>
      <c r="J517" s="157"/>
      <c r="K517" s="102"/>
      <c r="L517" s="103"/>
      <c r="M517" s="88"/>
      <c r="N517" s="67"/>
    </row>
    <row r="518" spans="1:14" ht="15.95" customHeight="1" x14ac:dyDescent="0.25">
      <c r="A518" s="67"/>
      <c r="B518" s="329" t="s">
        <v>93</v>
      </c>
      <c r="C518" s="57" t="s">
        <v>245</v>
      </c>
      <c r="D518" s="211">
        <v>24219.95</v>
      </c>
      <c r="E518" s="259">
        <v>0.04</v>
      </c>
      <c r="F518" s="211">
        <f t="shared" ref="F518:F520" si="42">D518*E518</f>
        <v>968.798</v>
      </c>
      <c r="G518" s="102"/>
      <c r="H518" s="102"/>
      <c r="I518" s="102"/>
      <c r="J518" s="157"/>
      <c r="K518" s="102"/>
      <c r="L518" s="103"/>
      <c r="M518" s="88"/>
      <c r="N518" s="67"/>
    </row>
    <row r="519" spans="1:14" ht="15.95" customHeight="1" x14ac:dyDescent="0.25">
      <c r="A519" s="67"/>
      <c r="B519" s="329"/>
      <c r="C519" s="57" t="s">
        <v>246</v>
      </c>
      <c r="D519" s="211">
        <v>18229.64</v>
      </c>
      <c r="E519" s="259">
        <v>0.04</v>
      </c>
      <c r="F519" s="211">
        <f t="shared" si="42"/>
        <v>729.18560000000002</v>
      </c>
      <c r="G519" s="102"/>
      <c r="H519" s="102"/>
      <c r="I519" s="102"/>
      <c r="J519" s="157"/>
      <c r="K519" s="102"/>
      <c r="L519" s="103"/>
      <c r="M519" s="88"/>
      <c r="N519" s="67"/>
    </row>
    <row r="520" spans="1:14" ht="15.95" customHeight="1" x14ac:dyDescent="0.25">
      <c r="A520" s="67"/>
      <c r="B520" s="329"/>
      <c r="C520" s="259" t="s">
        <v>247</v>
      </c>
      <c r="D520" s="211">
        <f>D518-D519</f>
        <v>5990.3100000000013</v>
      </c>
      <c r="E520" s="259">
        <v>0.04</v>
      </c>
      <c r="F520" s="302">
        <f t="shared" si="42"/>
        <v>239.61240000000006</v>
      </c>
      <c r="G520" s="102"/>
      <c r="H520" s="102"/>
      <c r="I520" s="102"/>
      <c r="J520" s="157"/>
      <c r="K520" s="102"/>
      <c r="L520" s="103"/>
      <c r="M520" s="88"/>
      <c r="N520" s="67"/>
    </row>
    <row r="521" spans="1:14" ht="15.95" customHeight="1" x14ac:dyDescent="0.25">
      <c r="A521" s="67"/>
      <c r="B521" s="305"/>
      <c r="C521" s="306"/>
      <c r="D521" s="307"/>
      <c r="E521" s="308"/>
      <c r="F521" s="307"/>
      <c r="G521" s="102"/>
      <c r="H521" s="102"/>
      <c r="I521" s="102"/>
      <c r="J521" s="157"/>
      <c r="K521" s="102"/>
      <c r="L521" s="103"/>
      <c r="M521" s="88"/>
      <c r="N521" s="67"/>
    </row>
    <row r="522" spans="1:14" ht="15.95" customHeight="1" x14ac:dyDescent="0.25">
      <c r="A522" s="67"/>
      <c r="B522" s="259" t="s">
        <v>248</v>
      </c>
      <c r="C522" s="303"/>
      <c r="D522" s="275">
        <v>508.96</v>
      </c>
      <c r="E522" s="275">
        <v>0.04</v>
      </c>
      <c r="F522" s="302">
        <f t="shared" ref="F522" si="43">D522*E522</f>
        <v>20.3584</v>
      </c>
      <c r="G522" s="102"/>
      <c r="H522" s="102"/>
      <c r="I522" s="102"/>
      <c r="J522" s="157"/>
      <c r="K522" s="102"/>
      <c r="L522" s="103"/>
      <c r="M522" s="88"/>
      <c r="N522" s="67"/>
    </row>
    <row r="523" spans="1:14" ht="15.95" customHeight="1" x14ac:dyDescent="0.25">
      <c r="A523" s="67"/>
      <c r="B523" s="57" t="s">
        <v>196</v>
      </c>
      <c r="C523" s="57"/>
      <c r="D523" s="211">
        <f>SUM(D503:D514)</f>
        <v>12750.069999999998</v>
      </c>
      <c r="E523" s="211">
        <v>0.04</v>
      </c>
      <c r="F523" s="302">
        <f>D523*E523</f>
        <v>510.00279999999992</v>
      </c>
      <c r="G523" s="102"/>
      <c r="H523" s="102"/>
      <c r="I523" s="102"/>
      <c r="J523" s="157"/>
      <c r="K523" s="102"/>
      <c r="L523" s="103"/>
      <c r="M523" s="88"/>
      <c r="N523" s="67"/>
    </row>
    <row r="524" spans="1:14" ht="15.95" customHeight="1" x14ac:dyDescent="0.25">
      <c r="A524" s="67"/>
      <c r="B524" s="303"/>
      <c r="C524" s="303"/>
      <c r="D524" s="302"/>
      <c r="E524" s="304"/>
      <c r="F524" s="302"/>
      <c r="G524" s="102"/>
      <c r="H524" s="102"/>
      <c r="I524" s="102"/>
      <c r="J524" s="157"/>
      <c r="K524" s="102"/>
      <c r="L524" s="103"/>
      <c r="M524" s="88"/>
      <c r="N524" s="67"/>
    </row>
    <row r="525" spans="1:14" ht="15.95" customHeight="1" x14ac:dyDescent="0.25">
      <c r="A525" s="67"/>
      <c r="B525" s="335" t="s">
        <v>249</v>
      </c>
      <c r="C525" s="335"/>
      <c r="D525" s="335"/>
      <c r="E525" s="335"/>
      <c r="F525" s="302">
        <f>SUM(F520:F523)</f>
        <v>769.97360000000003</v>
      </c>
      <c r="G525" s="102"/>
      <c r="H525" s="102"/>
      <c r="I525" s="102"/>
      <c r="J525" s="157"/>
      <c r="K525" s="102"/>
      <c r="L525" s="103"/>
      <c r="M525" s="88"/>
      <c r="N525" s="67"/>
    </row>
    <row r="526" spans="1:14" ht="15.95" customHeight="1" x14ac:dyDescent="0.25">
      <c r="A526" s="67"/>
      <c r="B526" s="166"/>
      <c r="C526" s="73"/>
      <c r="D526" s="286"/>
      <c r="E526" s="247"/>
      <c r="F526" s="287"/>
      <c r="G526" s="102"/>
      <c r="H526" s="102"/>
      <c r="I526" s="102"/>
      <c r="J526" s="157"/>
      <c r="K526" s="102"/>
      <c r="L526" s="103"/>
      <c r="M526" s="88"/>
      <c r="N526" s="67"/>
    </row>
    <row r="527" spans="1:14" ht="15.95" customHeight="1" x14ac:dyDescent="0.25">
      <c r="A527" s="67"/>
      <c r="B527" s="166"/>
      <c r="C527" s="73"/>
      <c r="D527" s="286"/>
      <c r="E527" s="247"/>
      <c r="F527" s="287"/>
      <c r="G527" s="102"/>
      <c r="H527" s="102"/>
      <c r="I527" s="102"/>
      <c r="J527" s="157"/>
      <c r="K527" s="102"/>
      <c r="L527" s="103"/>
      <c r="M527" s="88"/>
      <c r="N527" s="67"/>
    </row>
    <row r="528" spans="1:14" ht="15.95" customHeight="1" x14ac:dyDescent="0.25">
      <c r="A528" s="67"/>
      <c r="B528" s="101"/>
      <c r="C528" s="102"/>
      <c r="D528" s="102"/>
      <c r="E528" s="102"/>
      <c r="F528" s="102"/>
      <c r="G528" s="102"/>
      <c r="H528" s="102"/>
      <c r="I528" s="102"/>
      <c r="J528" s="157"/>
      <c r="K528" s="102"/>
      <c r="L528" s="103"/>
      <c r="M528" s="88"/>
      <c r="N528" s="67"/>
    </row>
    <row r="529" spans="1:14" ht="15.95" customHeight="1" x14ac:dyDescent="0.25">
      <c r="A529" s="140" t="s">
        <v>64</v>
      </c>
      <c r="B529" s="323" t="s">
        <v>65</v>
      </c>
      <c r="C529" s="324"/>
      <c r="D529" s="324"/>
      <c r="E529" s="324"/>
      <c r="F529" s="324"/>
      <c r="G529" s="324"/>
      <c r="H529" s="324"/>
      <c r="I529" s="324"/>
      <c r="J529" s="324"/>
      <c r="K529" s="324"/>
      <c r="L529" s="325"/>
      <c r="M529" s="141" t="s">
        <v>12</v>
      </c>
      <c r="N529" s="142">
        <f>F541</f>
        <v>769.97360000000003</v>
      </c>
    </row>
    <row r="530" spans="1:14" s="6" customFormat="1" ht="15.95" customHeight="1" x14ac:dyDescent="0.25">
      <c r="A530" s="108"/>
      <c r="B530" s="320"/>
      <c r="C530" s="321"/>
      <c r="D530" s="321"/>
      <c r="E530" s="321"/>
      <c r="F530" s="321"/>
      <c r="G530" s="321"/>
      <c r="H530" s="321"/>
      <c r="I530" s="321"/>
      <c r="J530" s="321"/>
      <c r="K530" s="321"/>
      <c r="L530" s="322"/>
      <c r="M530" s="80"/>
      <c r="N530" s="109"/>
    </row>
    <row r="531" spans="1:14" ht="15.95" customHeight="1" x14ac:dyDescent="0.25">
      <c r="A531" s="108"/>
      <c r="B531" s="72" t="s">
        <v>66</v>
      </c>
      <c r="C531" s="107"/>
      <c r="D531" s="107"/>
      <c r="E531" s="107"/>
      <c r="F531" s="107"/>
      <c r="G531" s="107"/>
      <c r="H531" s="71"/>
      <c r="I531" s="71"/>
      <c r="J531" s="107"/>
      <c r="K531" s="107"/>
      <c r="L531" s="131"/>
      <c r="M531" s="67"/>
      <c r="N531" s="67"/>
    </row>
    <row r="532" spans="1:14" ht="15.95" customHeight="1" x14ac:dyDescent="0.25">
      <c r="A532" s="108"/>
      <c r="B532" s="72"/>
      <c r="C532" s="71"/>
      <c r="D532" s="14"/>
      <c r="E532" s="18"/>
      <c r="F532" s="14"/>
      <c r="G532" s="68"/>
      <c r="H532" s="71"/>
      <c r="I532" s="70"/>
      <c r="J532" s="71"/>
      <c r="K532" s="76"/>
      <c r="L532" s="43"/>
      <c r="M532" s="67"/>
      <c r="N532" s="67"/>
    </row>
    <row r="533" spans="1:14" ht="15.95" customHeight="1" x14ac:dyDescent="0.25">
      <c r="A533" s="108"/>
      <c r="B533" s="72" t="s">
        <v>44</v>
      </c>
      <c r="C533" s="73"/>
      <c r="D533" s="14"/>
      <c r="E533" s="18"/>
      <c r="F533" s="279"/>
      <c r="G533" s="180"/>
      <c r="H533" s="180"/>
      <c r="I533" s="180"/>
      <c r="J533" s="180"/>
      <c r="K533" s="180"/>
      <c r="L533" s="280"/>
      <c r="M533" s="67"/>
      <c r="N533" s="67"/>
    </row>
    <row r="534" spans="1:14" ht="15.95" customHeight="1" x14ac:dyDescent="0.25">
      <c r="A534" s="108"/>
      <c r="B534" s="19"/>
      <c r="C534" s="73"/>
      <c r="D534" s="14"/>
      <c r="E534" s="18"/>
      <c r="M534" s="67"/>
      <c r="N534" s="67"/>
    </row>
    <row r="535" spans="1:14" ht="15.95" customHeight="1" x14ac:dyDescent="0.25">
      <c r="A535" s="108"/>
      <c r="B535" s="19"/>
      <c r="C535" s="73"/>
      <c r="D535" s="14"/>
      <c r="E535" s="18"/>
      <c r="F535" s="14"/>
      <c r="G535" s="75"/>
      <c r="H535" s="73"/>
      <c r="I535" s="78"/>
      <c r="J535" s="71"/>
      <c r="K535" s="105"/>
      <c r="L535" s="50"/>
      <c r="M535" s="67"/>
      <c r="N535" s="67"/>
    </row>
    <row r="536" spans="1:14" ht="15.95" customHeight="1" x14ac:dyDescent="0.25">
      <c r="A536" s="108"/>
      <c r="B536" s="19"/>
      <c r="C536" s="73"/>
      <c r="D536" s="14"/>
      <c r="E536" s="18"/>
      <c r="F536" s="75"/>
      <c r="G536" s="75"/>
      <c r="H536" s="73"/>
      <c r="I536" s="78"/>
      <c r="J536" s="71"/>
      <c r="K536" s="105"/>
      <c r="L536" s="50"/>
      <c r="M536" s="67"/>
      <c r="N536" s="67"/>
    </row>
    <row r="537" spans="1:14" ht="15.95" customHeight="1" x14ac:dyDescent="0.25">
      <c r="A537" s="108"/>
      <c r="B537" s="19"/>
      <c r="C537" s="73"/>
      <c r="D537" s="14"/>
      <c r="E537" s="18"/>
      <c r="F537" s="75"/>
      <c r="G537" s="75"/>
      <c r="H537" s="73"/>
      <c r="I537" s="78"/>
      <c r="J537" s="71"/>
      <c r="K537" s="105"/>
      <c r="L537" s="50"/>
      <c r="M537" s="67"/>
      <c r="N537" s="67"/>
    </row>
    <row r="538" spans="1:14" ht="15.95" customHeight="1" x14ac:dyDescent="0.25">
      <c r="A538" s="108"/>
      <c r="B538" s="19"/>
      <c r="C538" s="73"/>
      <c r="D538" s="14"/>
      <c r="E538" s="18"/>
      <c r="F538" s="75"/>
      <c r="G538" s="75"/>
      <c r="H538" s="73"/>
      <c r="I538" s="78"/>
      <c r="J538" s="71"/>
      <c r="K538" s="105"/>
      <c r="L538" s="50"/>
      <c r="M538" s="67"/>
      <c r="N538" s="67"/>
    </row>
    <row r="539" spans="1:14" ht="15.95" customHeight="1" x14ac:dyDescent="0.25">
      <c r="A539" s="108"/>
      <c r="B539" s="19"/>
      <c r="C539" s="73"/>
      <c r="D539" s="14"/>
      <c r="E539" s="18"/>
      <c r="F539" s="75"/>
      <c r="G539" s="75"/>
      <c r="H539" s="73"/>
      <c r="I539" s="78"/>
      <c r="J539" s="71"/>
      <c r="K539" s="105"/>
      <c r="L539" s="50"/>
      <c r="M539" s="67"/>
      <c r="N539" s="67"/>
    </row>
    <row r="540" spans="1:14" ht="15.95" customHeight="1" x14ac:dyDescent="0.25">
      <c r="A540" s="108"/>
      <c r="B540" s="73" t="s">
        <v>45</v>
      </c>
      <c r="C540" s="258" t="s">
        <v>170</v>
      </c>
      <c r="D540" s="73" t="s">
        <v>46</v>
      </c>
      <c r="E540" s="258" t="s">
        <v>6</v>
      </c>
      <c r="F540" s="18" t="s">
        <v>168</v>
      </c>
      <c r="G540" s="180"/>
      <c r="H540" s="50"/>
      <c r="I540" s="78"/>
      <c r="J540" s="71"/>
      <c r="K540" s="105"/>
      <c r="L540" s="50"/>
      <c r="M540" s="67"/>
      <c r="N540" s="67"/>
    </row>
    <row r="541" spans="1:14" ht="15.95" customHeight="1" x14ac:dyDescent="0.25">
      <c r="A541" s="108"/>
      <c r="B541" s="75">
        <f>F525</f>
        <v>769.97360000000003</v>
      </c>
      <c r="C541" s="73"/>
      <c r="D541" s="78">
        <v>1</v>
      </c>
      <c r="E541" s="71"/>
      <c r="F541" s="334">
        <f>B541*D541</f>
        <v>769.97360000000003</v>
      </c>
      <c r="G541" s="334"/>
      <c r="H541" s="50"/>
      <c r="I541" s="78"/>
      <c r="J541" s="71"/>
      <c r="K541" s="105"/>
      <c r="L541" s="50"/>
      <c r="M541" s="67"/>
      <c r="N541" s="67"/>
    </row>
    <row r="542" spans="1:14" ht="15.95" customHeight="1" x14ac:dyDescent="0.25">
      <c r="A542" s="108"/>
      <c r="B542" s="19"/>
      <c r="C542" s="73"/>
      <c r="D542" s="14"/>
      <c r="E542" s="18"/>
      <c r="F542" s="75"/>
      <c r="G542" s="75"/>
      <c r="H542" s="73"/>
      <c r="I542" s="78"/>
      <c r="J542" s="71"/>
      <c r="K542" s="105"/>
      <c r="L542" s="50"/>
      <c r="M542" s="67"/>
      <c r="N542" s="67"/>
    </row>
    <row r="543" spans="1:14" ht="15.95" customHeight="1" x14ac:dyDescent="0.25">
      <c r="A543" s="108"/>
      <c r="B543" s="19"/>
      <c r="C543" s="73"/>
      <c r="D543" s="14"/>
      <c r="E543" s="18"/>
      <c r="F543" s="75"/>
      <c r="G543" s="75"/>
      <c r="H543" s="73"/>
      <c r="I543" s="78"/>
      <c r="J543" s="71"/>
      <c r="K543" s="105"/>
      <c r="L543" s="50"/>
      <c r="M543" s="67"/>
      <c r="N543" s="67"/>
    </row>
    <row r="544" spans="1:14" ht="15.95" customHeight="1" x14ac:dyDescent="0.25">
      <c r="A544" s="108"/>
      <c r="B544" s="19"/>
      <c r="C544" s="73"/>
      <c r="D544" s="14"/>
      <c r="E544" s="18"/>
      <c r="F544" s="75"/>
      <c r="G544" s="75"/>
      <c r="H544" s="73"/>
      <c r="I544" s="78"/>
      <c r="J544" s="71"/>
      <c r="K544" s="105"/>
      <c r="L544" s="50"/>
      <c r="M544" s="67"/>
      <c r="N544" s="67"/>
    </row>
    <row r="545" spans="1:14" ht="15.95" customHeight="1" x14ac:dyDescent="0.25">
      <c r="A545" s="108"/>
      <c r="B545" s="19"/>
      <c r="C545" s="73"/>
      <c r="D545" s="14"/>
      <c r="E545" s="18"/>
      <c r="F545" s="75"/>
      <c r="G545" s="75"/>
      <c r="H545" s="73"/>
      <c r="I545" s="78"/>
      <c r="J545" s="71"/>
      <c r="K545" s="105"/>
      <c r="L545" s="50"/>
      <c r="M545" s="67"/>
      <c r="N545" s="67"/>
    </row>
    <row r="546" spans="1:14" ht="15.95" customHeight="1" x14ac:dyDescent="0.25">
      <c r="A546" s="108"/>
      <c r="B546" s="19"/>
      <c r="C546" s="73"/>
      <c r="D546" s="14"/>
      <c r="E546" s="18"/>
      <c r="F546" s="75"/>
      <c r="G546" s="75"/>
      <c r="H546" s="73"/>
      <c r="I546" s="78"/>
      <c r="J546" s="71"/>
      <c r="K546" s="105"/>
      <c r="L546" s="50"/>
      <c r="M546" s="67"/>
      <c r="N546" s="67"/>
    </row>
    <row r="547" spans="1:14" ht="15.95" customHeight="1" x14ac:dyDescent="0.25">
      <c r="A547" s="108"/>
      <c r="B547" s="19"/>
      <c r="C547" s="73"/>
      <c r="D547" s="14"/>
      <c r="E547" s="18"/>
      <c r="F547" s="75"/>
      <c r="G547" s="75"/>
      <c r="H547" s="73"/>
      <c r="I547" s="78"/>
      <c r="J547" s="71"/>
      <c r="K547" s="105"/>
      <c r="L547" s="50"/>
      <c r="M547" s="67"/>
      <c r="N547" s="67"/>
    </row>
    <row r="548" spans="1:14" ht="15.95" customHeight="1" x14ac:dyDescent="0.25">
      <c r="A548" s="108"/>
      <c r="B548" s="19"/>
      <c r="C548" s="73"/>
      <c r="D548" s="14"/>
      <c r="E548" s="18"/>
      <c r="F548" s="75"/>
      <c r="G548" s="75"/>
      <c r="H548" s="73"/>
      <c r="I548" s="78"/>
      <c r="J548" s="71"/>
      <c r="K548" s="105"/>
      <c r="L548" s="50"/>
      <c r="M548" s="67"/>
      <c r="N548" s="67"/>
    </row>
    <row r="549" spans="1:14" ht="15.95" customHeight="1" x14ac:dyDescent="0.25">
      <c r="A549" s="108"/>
      <c r="B549" s="19"/>
      <c r="C549" s="73"/>
      <c r="D549" s="14"/>
      <c r="E549" s="18"/>
      <c r="F549" s="75"/>
      <c r="G549" s="75"/>
      <c r="H549" s="73"/>
      <c r="I549" s="78"/>
      <c r="J549" s="71"/>
      <c r="K549" s="105"/>
      <c r="L549" s="50"/>
      <c r="M549" s="67"/>
      <c r="N549" s="67"/>
    </row>
    <row r="550" spans="1:14" ht="15.95" customHeight="1" x14ac:dyDescent="0.25">
      <c r="A550" s="108"/>
      <c r="B550" s="19"/>
      <c r="C550" s="73"/>
      <c r="D550" s="14"/>
      <c r="E550" s="18"/>
      <c r="F550" s="75"/>
      <c r="G550" s="75"/>
      <c r="H550" s="73"/>
      <c r="I550" s="78"/>
      <c r="J550" s="157" t="s">
        <v>26</v>
      </c>
      <c r="K550" s="105"/>
      <c r="L550" s="50"/>
      <c r="M550" s="67"/>
      <c r="N550" s="67"/>
    </row>
    <row r="551" spans="1:14" ht="15.95" customHeight="1" x14ac:dyDescent="0.25">
      <c r="A551" s="108"/>
      <c r="B551" s="101"/>
      <c r="C551" s="102"/>
      <c r="D551" s="102"/>
      <c r="E551" s="102"/>
      <c r="F551" s="102"/>
      <c r="G551" s="102"/>
      <c r="H551" s="102"/>
      <c r="I551" s="102"/>
      <c r="J551" s="102"/>
      <c r="K551" s="102"/>
      <c r="L551" s="50"/>
      <c r="M551" s="67"/>
      <c r="N551" s="67"/>
    </row>
    <row r="552" spans="1:14" ht="15.95" customHeight="1" x14ac:dyDescent="0.25">
      <c r="A552" s="112"/>
      <c r="B552" s="65"/>
      <c r="C552" s="50"/>
      <c r="D552" s="50"/>
      <c r="E552" s="50"/>
      <c r="F552" s="333"/>
      <c r="G552" s="333"/>
      <c r="H552" s="333"/>
      <c r="I552" s="50"/>
      <c r="J552" s="50"/>
      <c r="K552" s="50"/>
      <c r="L552" s="66"/>
      <c r="M552" s="133"/>
      <c r="N552" s="133"/>
    </row>
    <row r="553" spans="1:14" ht="15.95" customHeight="1" x14ac:dyDescent="0.25">
      <c r="A553" s="140" t="s">
        <v>73</v>
      </c>
      <c r="B553" s="323" t="s">
        <v>74</v>
      </c>
      <c r="C553" s="324"/>
      <c r="D553" s="324"/>
      <c r="E553" s="324"/>
      <c r="F553" s="324"/>
      <c r="G553" s="324"/>
      <c r="H553" s="324"/>
      <c r="I553" s="324"/>
      <c r="J553" s="324"/>
      <c r="K553" s="324"/>
      <c r="L553" s="325"/>
      <c r="M553" s="141" t="s">
        <v>12</v>
      </c>
      <c r="N553" s="142">
        <f>H564</f>
        <v>5889.8035</v>
      </c>
    </row>
    <row r="554" spans="1:14" s="6" customFormat="1" ht="15.95" customHeight="1" x14ac:dyDescent="0.25">
      <c r="A554" s="108"/>
      <c r="B554" s="143"/>
      <c r="C554" s="144"/>
      <c r="D554" s="144"/>
      <c r="E554" s="144"/>
      <c r="F554" s="144"/>
      <c r="G554" s="144"/>
      <c r="H554" s="144"/>
      <c r="I554" s="144"/>
      <c r="J554" s="144"/>
      <c r="K554" s="144"/>
      <c r="L554" s="145"/>
      <c r="M554" s="80"/>
      <c r="N554" s="109"/>
    </row>
    <row r="555" spans="1:14" ht="15.95" customHeight="1" x14ac:dyDescent="0.25">
      <c r="A555" s="108"/>
      <c r="B555" s="130"/>
      <c r="C555" s="50"/>
      <c r="D555" s="50"/>
      <c r="E555" s="50"/>
      <c r="F555" s="50"/>
      <c r="G555" s="50"/>
      <c r="H555" s="50"/>
      <c r="I555" s="50"/>
      <c r="J555" s="50"/>
      <c r="K555" s="50"/>
      <c r="L555" s="66"/>
      <c r="M555" s="67"/>
      <c r="N555" s="67"/>
    </row>
    <row r="556" spans="1:14" ht="15.95" customHeight="1" x14ac:dyDescent="0.25">
      <c r="A556" s="108"/>
      <c r="B556" s="72"/>
      <c r="C556" s="107"/>
      <c r="D556" s="107"/>
      <c r="E556" s="58"/>
      <c r="F556" s="58"/>
      <c r="G556" s="58"/>
      <c r="H556" s="58"/>
      <c r="I556" s="73"/>
      <c r="J556" s="58"/>
      <c r="K556" s="50"/>
      <c r="L556" s="50"/>
      <c r="M556" s="67"/>
      <c r="N556" s="67"/>
    </row>
    <row r="557" spans="1:14" ht="15.95" customHeight="1" x14ac:dyDescent="0.25">
      <c r="A557" s="108"/>
      <c r="B557" s="72" t="s">
        <v>44</v>
      </c>
      <c r="C557" s="144"/>
      <c r="D557" s="144"/>
      <c r="E557" s="18"/>
      <c r="F557" s="75"/>
      <c r="G557" s="75"/>
      <c r="H557" s="73"/>
      <c r="I557" s="78"/>
      <c r="J557" s="71"/>
      <c r="K557" s="105"/>
      <c r="L557" s="50"/>
      <c r="M557" s="67"/>
      <c r="N557" s="67"/>
    </row>
    <row r="558" spans="1:14" ht="15.95" customHeight="1" x14ac:dyDescent="0.25">
      <c r="A558" s="108"/>
      <c r="B558" s="72"/>
      <c r="C558" s="107"/>
      <c r="D558" s="107"/>
      <c r="E558" s="58"/>
      <c r="F558" s="58"/>
      <c r="G558" s="58"/>
      <c r="H558" s="58"/>
      <c r="I558" s="73"/>
      <c r="J558" s="58"/>
      <c r="K558" s="50"/>
      <c r="L558" s="50"/>
      <c r="M558" s="67"/>
      <c r="N558" s="67"/>
    </row>
    <row r="559" spans="1:14" ht="15.95" customHeight="1" x14ac:dyDescent="0.25">
      <c r="A559" s="108"/>
      <c r="B559" s="232"/>
      <c r="C559" s="69"/>
      <c r="D559" s="69"/>
      <c r="E559" s="89"/>
      <c r="F559" s="89"/>
      <c r="G559" s="89"/>
      <c r="H559" s="89"/>
      <c r="I559" s="78"/>
      <c r="J559" s="78"/>
      <c r="K559" s="78"/>
      <c r="L559" s="78"/>
      <c r="M559" s="67"/>
      <c r="N559" s="67"/>
    </row>
    <row r="560" spans="1:14" ht="30" x14ac:dyDescent="0.25">
      <c r="A560" s="65"/>
      <c r="B560" s="195" t="s">
        <v>68</v>
      </c>
      <c r="C560" s="195" t="s">
        <v>94</v>
      </c>
      <c r="D560" s="195" t="s">
        <v>166</v>
      </c>
      <c r="E560" s="261" t="s">
        <v>170</v>
      </c>
      <c r="F560" s="195" t="s">
        <v>109</v>
      </c>
      <c r="G560" s="261" t="s">
        <v>6</v>
      </c>
      <c r="H560" s="195" t="s">
        <v>168</v>
      </c>
      <c r="I560" s="78"/>
      <c r="J560" s="78"/>
      <c r="K560" s="78"/>
      <c r="L560" s="78"/>
      <c r="M560" s="67"/>
      <c r="N560" s="67"/>
    </row>
    <row r="561" spans="1:14" ht="15.95" customHeight="1" x14ac:dyDescent="0.25">
      <c r="A561" s="65"/>
      <c r="B561" s="57" t="s">
        <v>209</v>
      </c>
      <c r="C561" s="57" t="s">
        <v>169</v>
      </c>
      <c r="D561" s="211">
        <v>239.61</v>
      </c>
      <c r="E561" s="108"/>
      <c r="F561" s="259">
        <v>7.45</v>
      </c>
      <c r="G561" s="108"/>
      <c r="H561" s="211">
        <f>D561*F561</f>
        <v>1785.0945000000002</v>
      </c>
      <c r="I561" s="78"/>
      <c r="J561" s="78"/>
      <c r="K561" s="78"/>
      <c r="L561" s="78"/>
      <c r="M561" s="67"/>
      <c r="N561" s="67"/>
    </row>
    <row r="562" spans="1:14" ht="15.95" customHeight="1" x14ac:dyDescent="0.25">
      <c r="A562" s="65"/>
      <c r="B562" s="57" t="s">
        <v>196</v>
      </c>
      <c r="C562" s="57" t="s">
        <v>169</v>
      </c>
      <c r="D562" s="211">
        <v>510</v>
      </c>
      <c r="E562" s="108"/>
      <c r="F562" s="211">
        <v>7.2500999999999998</v>
      </c>
      <c r="G562" s="108"/>
      <c r="H562" s="211">
        <f>D562*F562-0.01</f>
        <v>3697.5409999999997</v>
      </c>
      <c r="I562" s="78"/>
      <c r="J562" s="78"/>
      <c r="K562" s="78"/>
      <c r="L562" s="78"/>
      <c r="M562" s="67"/>
      <c r="N562" s="67"/>
    </row>
    <row r="563" spans="1:14" ht="15.95" customHeight="1" x14ac:dyDescent="0.25">
      <c r="A563" s="65"/>
      <c r="B563" s="57" t="s">
        <v>75</v>
      </c>
      <c r="C563" s="57" t="s">
        <v>95</v>
      </c>
      <c r="D563" s="211">
        <v>20.3584</v>
      </c>
      <c r="E563" s="108"/>
      <c r="F563" s="211">
        <v>20</v>
      </c>
      <c r="G563" s="108"/>
      <c r="H563" s="211">
        <f t="shared" ref="H563" si="44">D563*F563</f>
        <v>407.16800000000001</v>
      </c>
      <c r="I563" s="78"/>
      <c r="J563" s="78"/>
      <c r="K563" s="78"/>
      <c r="L563" s="78"/>
      <c r="M563" s="67"/>
      <c r="N563" s="67"/>
    </row>
    <row r="564" spans="1:14" ht="15.95" customHeight="1" x14ac:dyDescent="0.25">
      <c r="A564" s="108"/>
      <c r="B564" s="326" t="s">
        <v>208</v>
      </c>
      <c r="C564" s="327"/>
      <c r="D564" s="327"/>
      <c r="E564" s="327"/>
      <c r="F564" s="327"/>
      <c r="G564" s="328"/>
      <c r="H564" s="260">
        <f>SUM(H561:H563)</f>
        <v>5889.8035</v>
      </c>
      <c r="I564" s="78"/>
      <c r="J564" s="78"/>
      <c r="K564" s="78"/>
      <c r="L564" s="78"/>
      <c r="M564" s="67"/>
      <c r="N564" s="67"/>
    </row>
    <row r="565" spans="1:14" ht="15.95" customHeight="1" x14ac:dyDescent="0.25">
      <c r="A565" s="108"/>
      <c r="B565" s="130"/>
      <c r="C565" s="50"/>
      <c r="D565" s="50"/>
      <c r="E565" s="50"/>
      <c r="F565" s="50"/>
      <c r="G565" s="50"/>
      <c r="H565" s="50"/>
      <c r="I565" s="78"/>
      <c r="J565" s="78"/>
      <c r="K565" s="78"/>
      <c r="L565" s="78"/>
      <c r="M565" s="67"/>
      <c r="N565" s="67"/>
    </row>
    <row r="566" spans="1:14" ht="15.95" customHeight="1" x14ac:dyDescent="0.25">
      <c r="A566" s="108"/>
      <c r="B566" s="130"/>
      <c r="C566" s="50"/>
      <c r="D566" s="50"/>
      <c r="E566" s="50"/>
      <c r="F566" s="50"/>
      <c r="G566" s="50"/>
      <c r="H566" s="50"/>
      <c r="I566" s="50"/>
      <c r="J566" s="15"/>
      <c r="K566" s="50"/>
      <c r="L566" s="106"/>
      <c r="M566" s="67"/>
      <c r="N566" s="67"/>
    </row>
    <row r="567" spans="1:14" ht="15.95" customHeight="1" x14ac:dyDescent="0.25">
      <c r="A567" s="108"/>
      <c r="B567" s="65"/>
      <c r="C567" s="50"/>
      <c r="D567" s="50"/>
      <c r="E567" s="50"/>
      <c r="F567" s="50"/>
      <c r="G567" s="50"/>
      <c r="H567" s="50"/>
      <c r="I567" s="50"/>
      <c r="J567" s="50"/>
      <c r="K567" s="50"/>
      <c r="L567" s="66"/>
      <c r="M567" s="67"/>
      <c r="N567" s="67"/>
    </row>
    <row r="568" spans="1:14" ht="15.95" customHeight="1" x14ac:dyDescent="0.25">
      <c r="A568" s="108"/>
      <c r="B568" s="65"/>
      <c r="C568" s="50"/>
      <c r="D568" s="50"/>
      <c r="E568" s="50"/>
      <c r="F568" s="50"/>
      <c r="G568" s="50"/>
      <c r="H568" s="50"/>
      <c r="I568" s="50"/>
      <c r="J568" s="50"/>
      <c r="K568" s="50"/>
      <c r="L568" s="66"/>
      <c r="M568" s="67"/>
      <c r="N568" s="67"/>
    </row>
    <row r="569" spans="1:14" ht="15.95" customHeight="1" x14ac:dyDescent="0.25">
      <c r="A569" s="108"/>
      <c r="B569" s="65"/>
      <c r="C569" s="50"/>
      <c r="D569" s="50"/>
      <c r="E569" s="50"/>
      <c r="F569" s="50"/>
      <c r="G569" s="50"/>
      <c r="H569" s="50"/>
      <c r="I569" s="50"/>
      <c r="J569" s="50"/>
      <c r="K569" s="50"/>
      <c r="L569" s="66"/>
      <c r="M569" s="67"/>
      <c r="N569" s="67"/>
    </row>
    <row r="570" spans="1:14" ht="15.95" customHeight="1" x14ac:dyDescent="0.25">
      <c r="A570" s="108"/>
      <c r="B570" s="65"/>
      <c r="C570" s="50"/>
      <c r="D570" s="50"/>
      <c r="E570" s="50"/>
      <c r="F570" s="50"/>
      <c r="G570" s="50"/>
      <c r="H570" s="50"/>
      <c r="I570" s="50"/>
      <c r="J570" s="50"/>
      <c r="K570" s="50"/>
      <c r="L570" s="66"/>
      <c r="M570" s="67"/>
      <c r="N570" s="67"/>
    </row>
    <row r="571" spans="1:14" ht="15.95" customHeight="1" x14ac:dyDescent="0.25">
      <c r="A571" s="108"/>
      <c r="B571" s="65"/>
      <c r="C571" s="50"/>
      <c r="D571" s="50"/>
      <c r="E571" s="50"/>
      <c r="F571" s="50"/>
      <c r="G571" s="50"/>
      <c r="H571" s="50"/>
      <c r="I571" s="50"/>
      <c r="J571" s="50"/>
      <c r="K571" s="50"/>
      <c r="L571" s="66"/>
      <c r="M571" s="67"/>
      <c r="N571" s="67"/>
    </row>
    <row r="572" spans="1:14" ht="15.95" customHeight="1" x14ac:dyDescent="0.25">
      <c r="A572" s="108"/>
      <c r="B572" s="50"/>
      <c r="C572" s="50"/>
      <c r="D572" s="77"/>
      <c r="E572" s="74"/>
      <c r="F572" s="77"/>
      <c r="G572" s="50"/>
      <c r="H572" s="167"/>
      <c r="I572" s="167"/>
      <c r="J572" s="74"/>
      <c r="K572" s="167"/>
      <c r="L572" s="77"/>
      <c r="M572" s="67"/>
      <c r="N572" s="67"/>
    </row>
    <row r="573" spans="1:14" ht="15.95" customHeight="1" x14ac:dyDescent="0.25">
      <c r="A573" s="108"/>
      <c r="B573" s="50"/>
      <c r="C573" s="167"/>
      <c r="D573" s="77"/>
      <c r="E573" s="74"/>
      <c r="F573" s="77"/>
      <c r="G573" s="50"/>
      <c r="H573" s="74"/>
      <c r="I573" s="167"/>
      <c r="J573" s="74"/>
      <c r="K573" s="167"/>
      <c r="L573" s="77"/>
      <c r="M573" s="67"/>
      <c r="N573" s="67"/>
    </row>
    <row r="574" spans="1:14" ht="15.95" customHeight="1" x14ac:dyDescent="0.25">
      <c r="A574" s="108"/>
      <c r="B574" s="50"/>
      <c r="C574" s="167"/>
      <c r="D574" s="77"/>
      <c r="E574" s="74"/>
      <c r="F574" s="77"/>
      <c r="G574" s="50"/>
      <c r="H574" s="74"/>
      <c r="I574" s="167"/>
      <c r="J574" s="74"/>
      <c r="K574" s="167"/>
      <c r="L574" s="77"/>
      <c r="M574" s="67"/>
      <c r="N574" s="67"/>
    </row>
    <row r="575" spans="1:14" ht="15.95" customHeight="1" x14ac:dyDescent="0.25">
      <c r="A575" s="108"/>
      <c r="B575" s="50"/>
      <c r="C575" s="167"/>
      <c r="D575" s="77"/>
      <c r="E575" s="74"/>
      <c r="F575" s="77"/>
      <c r="G575" s="50"/>
      <c r="H575" s="74"/>
      <c r="I575" s="167"/>
      <c r="J575" s="74"/>
      <c r="K575" s="167"/>
      <c r="L575" s="77"/>
      <c r="M575" s="67"/>
      <c r="N575" s="67"/>
    </row>
    <row r="576" spans="1:14" ht="15.95" customHeight="1" x14ac:dyDescent="0.25">
      <c r="A576" s="108"/>
      <c r="B576" s="50"/>
      <c r="C576" s="167"/>
      <c r="D576" s="77"/>
      <c r="E576" s="74"/>
      <c r="F576" s="77"/>
      <c r="G576" s="50"/>
      <c r="H576" s="74"/>
      <c r="I576" s="167"/>
      <c r="J576" s="74"/>
      <c r="K576" s="167"/>
      <c r="L576" s="77"/>
      <c r="M576" s="67"/>
      <c r="N576" s="67"/>
    </row>
    <row r="577" spans="1:14" ht="15.95" customHeight="1" x14ac:dyDescent="0.25">
      <c r="A577" s="108"/>
      <c r="B577" s="50"/>
      <c r="C577" s="167"/>
      <c r="D577" s="77"/>
      <c r="E577" s="74"/>
      <c r="F577" s="77"/>
      <c r="G577" s="50"/>
      <c r="H577" s="74"/>
      <c r="I577" s="167"/>
      <c r="J577" s="74"/>
      <c r="K577" s="167"/>
      <c r="L577" s="77"/>
      <c r="M577" s="67"/>
      <c r="N577" s="67"/>
    </row>
    <row r="578" spans="1:14" ht="15.95" customHeight="1" x14ac:dyDescent="0.25">
      <c r="A578" s="108"/>
      <c r="B578" s="50"/>
      <c r="C578" s="167"/>
      <c r="D578" s="77"/>
      <c r="E578" s="74"/>
      <c r="F578" s="77"/>
      <c r="G578" s="50"/>
      <c r="H578" s="74"/>
      <c r="I578" s="167"/>
      <c r="J578" s="74"/>
      <c r="K578" s="167"/>
      <c r="L578" s="77"/>
      <c r="M578" s="67"/>
      <c r="N578" s="67"/>
    </row>
    <row r="579" spans="1:14" ht="15.95" customHeight="1" x14ac:dyDescent="0.25">
      <c r="A579" s="108"/>
      <c r="B579" s="50"/>
      <c r="C579" s="167"/>
      <c r="D579" s="77"/>
      <c r="E579" s="74"/>
      <c r="F579" s="77"/>
      <c r="G579" s="50"/>
      <c r="H579" s="74"/>
      <c r="I579" s="167"/>
      <c r="J579" s="74"/>
      <c r="K579" s="167"/>
      <c r="L579" s="77"/>
      <c r="M579" s="67"/>
      <c r="N579" s="67"/>
    </row>
    <row r="580" spans="1:14" ht="15.95" customHeight="1" x14ac:dyDescent="0.25">
      <c r="A580" s="108"/>
      <c r="B580" s="50" t="s">
        <v>26</v>
      </c>
      <c r="C580" s="77"/>
      <c r="D580" s="167" t="s">
        <v>27</v>
      </c>
      <c r="E580" s="74"/>
      <c r="F580" s="77"/>
      <c r="G580" s="50"/>
      <c r="I580" s="167"/>
      <c r="J580" s="74" t="s">
        <v>52</v>
      </c>
      <c r="K580" s="167"/>
      <c r="L580" s="77"/>
      <c r="M580" s="67"/>
      <c r="N580" s="67"/>
    </row>
    <row r="581" spans="1:14" ht="15.95" customHeight="1" x14ac:dyDescent="0.25">
      <c r="A581" s="108"/>
      <c r="B581" s="50"/>
      <c r="C581" s="167"/>
      <c r="D581" s="77"/>
      <c r="E581" s="74"/>
      <c r="F581" s="77"/>
      <c r="G581" s="50"/>
      <c r="H581" s="74"/>
      <c r="I581" s="167"/>
      <c r="J581" s="74"/>
      <c r="K581" s="167"/>
      <c r="L581" s="77"/>
      <c r="M581" s="67"/>
      <c r="N581" s="67"/>
    </row>
    <row r="582" spans="1:14" ht="15.95" customHeight="1" x14ac:dyDescent="0.25">
      <c r="A582" s="108"/>
      <c r="B582" s="50"/>
      <c r="C582" s="167"/>
      <c r="D582" s="77"/>
      <c r="E582" s="74"/>
      <c r="F582" s="77"/>
      <c r="G582" s="50"/>
      <c r="H582" s="74"/>
      <c r="I582" s="167"/>
      <c r="J582" s="74"/>
      <c r="K582" s="167"/>
      <c r="L582" s="77"/>
      <c r="M582" s="67"/>
      <c r="N582" s="67"/>
    </row>
    <row r="583" spans="1:14" ht="15.95" customHeight="1" x14ac:dyDescent="0.25">
      <c r="A583" s="108"/>
      <c r="B583" s="50"/>
      <c r="C583" s="167"/>
      <c r="D583" s="77"/>
      <c r="E583" s="74"/>
      <c r="F583" s="77"/>
      <c r="G583" s="50"/>
      <c r="H583" s="74"/>
      <c r="I583" s="167"/>
      <c r="J583" s="74"/>
      <c r="K583" s="167"/>
      <c r="L583" s="77"/>
      <c r="M583" s="67"/>
      <c r="N583" s="67"/>
    </row>
    <row r="584" spans="1:14" ht="15.95" customHeight="1" x14ac:dyDescent="0.25">
      <c r="A584" s="108"/>
      <c r="B584" s="50"/>
      <c r="C584" s="167"/>
      <c r="D584" s="77"/>
      <c r="E584" s="74"/>
      <c r="F584" s="77"/>
      <c r="G584" s="50"/>
      <c r="H584" s="74"/>
      <c r="I584" s="167"/>
      <c r="J584" s="74"/>
      <c r="K584" s="167"/>
      <c r="L584" s="77"/>
      <c r="M584" s="67"/>
      <c r="N584" s="67"/>
    </row>
    <row r="585" spans="1:14" ht="15.95" customHeight="1" x14ac:dyDescent="0.25">
      <c r="A585" s="108"/>
      <c r="B585" s="50"/>
      <c r="C585" s="167"/>
      <c r="D585" s="77"/>
      <c r="E585" s="74"/>
      <c r="F585" s="77"/>
      <c r="G585" s="50"/>
      <c r="H585" s="74"/>
      <c r="I585" s="167"/>
      <c r="J585" s="74"/>
      <c r="K585" s="167"/>
      <c r="L585" s="77"/>
      <c r="M585" s="67"/>
      <c r="N585" s="67"/>
    </row>
    <row r="586" spans="1:14" ht="15.95" customHeight="1" x14ac:dyDescent="0.25">
      <c r="A586" s="108"/>
      <c r="B586" s="50"/>
      <c r="C586" s="167"/>
      <c r="D586" s="77"/>
      <c r="E586" s="74"/>
      <c r="F586" s="77"/>
      <c r="G586" s="50"/>
      <c r="H586" s="74"/>
      <c r="I586" s="167"/>
      <c r="J586" s="74"/>
      <c r="K586" s="167"/>
      <c r="L586" s="77"/>
      <c r="M586" s="67"/>
      <c r="N586" s="67"/>
    </row>
    <row r="587" spans="1:14" ht="15.95" customHeight="1" x14ac:dyDescent="0.25">
      <c r="A587" s="108"/>
      <c r="B587" s="50"/>
      <c r="C587" s="167"/>
      <c r="D587" s="77"/>
      <c r="E587" s="74"/>
      <c r="F587" s="77"/>
      <c r="G587" s="50"/>
      <c r="H587" s="74"/>
      <c r="I587" s="167"/>
      <c r="J587" s="74"/>
      <c r="K587" s="167"/>
      <c r="L587" s="77"/>
      <c r="M587" s="67"/>
      <c r="N587" s="67"/>
    </row>
    <row r="588" spans="1:14" ht="15.95" customHeight="1" x14ac:dyDescent="0.25">
      <c r="A588" s="108"/>
      <c r="B588" s="50"/>
      <c r="C588" s="167"/>
      <c r="D588" s="77"/>
      <c r="E588" s="74"/>
      <c r="F588" s="77"/>
      <c r="G588" s="50"/>
      <c r="H588" s="74"/>
      <c r="I588" s="167"/>
      <c r="J588" s="74"/>
      <c r="K588" s="167"/>
      <c r="L588" s="77"/>
      <c r="M588" s="67"/>
      <c r="N588" s="67"/>
    </row>
    <row r="589" spans="1:14" ht="15.95" customHeight="1" x14ac:dyDescent="0.25">
      <c r="A589" s="108"/>
      <c r="B589" s="50"/>
      <c r="C589" s="167"/>
      <c r="D589" s="77"/>
      <c r="E589" s="74"/>
      <c r="F589" s="77"/>
      <c r="G589" s="50"/>
      <c r="H589" s="74"/>
      <c r="I589" s="167"/>
      <c r="J589" s="74"/>
      <c r="K589" s="167"/>
      <c r="L589" s="77"/>
      <c r="M589" s="67"/>
      <c r="N589" s="67"/>
    </row>
    <row r="590" spans="1:14" ht="15.95" customHeight="1" x14ac:dyDescent="0.25">
      <c r="A590" s="108"/>
      <c r="B590" s="50"/>
      <c r="C590" s="167"/>
      <c r="D590" s="77"/>
      <c r="E590" s="74"/>
      <c r="F590" s="77"/>
      <c r="G590" s="50"/>
      <c r="H590" s="74"/>
      <c r="I590" s="167"/>
      <c r="J590" s="74"/>
      <c r="K590" s="167"/>
      <c r="L590" s="77"/>
      <c r="M590" s="67"/>
      <c r="N590" s="67"/>
    </row>
    <row r="591" spans="1:14" ht="15.95" customHeight="1" x14ac:dyDescent="0.25">
      <c r="A591" s="108"/>
      <c r="B591" s="50"/>
      <c r="C591" s="167"/>
      <c r="D591" s="77"/>
      <c r="E591" s="74"/>
      <c r="F591" s="77"/>
      <c r="G591" s="50"/>
      <c r="H591" s="74"/>
      <c r="I591" s="167"/>
      <c r="J591" s="74"/>
      <c r="K591" s="167"/>
      <c r="L591" s="77"/>
      <c r="M591" s="67"/>
      <c r="N591" s="67"/>
    </row>
    <row r="592" spans="1:14" ht="15.95" customHeight="1" x14ac:dyDescent="0.25">
      <c r="A592" s="108"/>
      <c r="B592" s="50"/>
      <c r="C592" s="167"/>
      <c r="D592" s="77"/>
      <c r="E592" s="74"/>
      <c r="F592" s="77"/>
      <c r="G592" s="50"/>
      <c r="H592" s="74"/>
      <c r="I592" s="167"/>
      <c r="J592" s="74"/>
      <c r="K592" s="167"/>
      <c r="L592" s="77"/>
      <c r="M592" s="67"/>
      <c r="N592" s="67"/>
    </row>
    <row r="593" spans="1:14" ht="15.95" customHeight="1" x14ac:dyDescent="0.25">
      <c r="A593" s="108"/>
      <c r="B593" s="50"/>
      <c r="C593" s="167"/>
      <c r="D593" s="77"/>
      <c r="E593" s="74"/>
      <c r="F593" s="77"/>
      <c r="G593" s="50"/>
      <c r="H593" s="74"/>
      <c r="I593" s="167"/>
      <c r="J593" s="74"/>
      <c r="K593" s="167"/>
      <c r="L593" s="77"/>
      <c r="M593" s="67"/>
      <c r="N593" s="67"/>
    </row>
    <row r="594" spans="1:14" ht="15.95" customHeight="1" x14ac:dyDescent="0.25">
      <c r="A594" s="108"/>
      <c r="B594" s="50" t="s">
        <v>53</v>
      </c>
      <c r="C594" s="77"/>
      <c r="D594" s="167" t="s">
        <v>91</v>
      </c>
      <c r="E594" s="74"/>
      <c r="F594" s="77"/>
      <c r="G594" s="50"/>
      <c r="H594" s="77"/>
      <c r="I594" s="167"/>
      <c r="J594" s="74" t="s">
        <v>110</v>
      </c>
      <c r="K594" s="167"/>
      <c r="L594" s="77"/>
      <c r="M594" s="67"/>
      <c r="N594" s="67"/>
    </row>
    <row r="595" spans="1:14" ht="15.95" customHeight="1" x14ac:dyDescent="0.25">
      <c r="A595" s="112"/>
      <c r="B595" s="65"/>
      <c r="C595" s="50"/>
      <c r="D595" s="50"/>
      <c r="E595" s="50"/>
      <c r="F595" s="50"/>
      <c r="G595" s="50"/>
      <c r="H595" s="50"/>
      <c r="I595" s="50"/>
      <c r="J595" s="50"/>
      <c r="K595" s="50"/>
      <c r="L595" s="66"/>
      <c r="M595" s="112"/>
      <c r="N595" s="112"/>
    </row>
    <row r="596" spans="1:14" ht="15.95" customHeight="1" x14ac:dyDescent="0.25">
      <c r="A596" s="118" t="s">
        <v>179</v>
      </c>
      <c r="B596" s="330" t="s">
        <v>178</v>
      </c>
      <c r="C596" s="331"/>
      <c r="D596" s="331"/>
      <c r="E596" s="331"/>
      <c r="F596" s="331"/>
      <c r="G596" s="331"/>
      <c r="H596" s="331"/>
      <c r="I596" s="331"/>
      <c r="J596" s="331"/>
      <c r="K596" s="331"/>
      <c r="L596" s="332"/>
      <c r="M596" s="119" t="s">
        <v>180</v>
      </c>
      <c r="N596" s="120">
        <f>H639</f>
        <v>40</v>
      </c>
    </row>
    <row r="597" spans="1:14" ht="15.95" customHeight="1" x14ac:dyDescent="0.25">
      <c r="A597" s="112"/>
      <c r="B597" s="196"/>
      <c r="C597" s="89"/>
      <c r="D597" s="89"/>
      <c r="E597" s="89"/>
      <c r="F597" s="89"/>
      <c r="G597" s="89"/>
      <c r="H597" s="89"/>
      <c r="I597" s="89"/>
      <c r="J597" s="89"/>
      <c r="K597" s="50"/>
      <c r="L597" s="66"/>
      <c r="M597" s="112"/>
      <c r="N597" s="112"/>
    </row>
    <row r="598" spans="1:14" ht="45.75" customHeight="1" x14ac:dyDescent="0.25">
      <c r="A598" s="112"/>
      <c r="B598" s="168" t="s">
        <v>68</v>
      </c>
      <c r="C598" s="168" t="s">
        <v>145</v>
      </c>
      <c r="D598" s="329" t="s">
        <v>55</v>
      </c>
      <c r="E598" s="329"/>
      <c r="F598" s="329"/>
      <c r="G598" s="168" t="s">
        <v>210</v>
      </c>
      <c r="H598" s="314" t="s">
        <v>5</v>
      </c>
      <c r="I598" s="314"/>
      <c r="J598" s="314"/>
      <c r="K598" s="89"/>
      <c r="L598" s="100"/>
      <c r="M598" s="112"/>
      <c r="N598" s="112"/>
    </row>
    <row r="599" spans="1:14" ht="15.95" customHeight="1" x14ac:dyDescent="0.25">
      <c r="A599" s="112"/>
      <c r="B599" s="57" t="s">
        <v>181</v>
      </c>
      <c r="C599" s="283" t="s">
        <v>49</v>
      </c>
      <c r="D599" s="283">
        <v>0</v>
      </c>
      <c r="E599" s="284" t="s">
        <v>32</v>
      </c>
      <c r="F599" s="285">
        <v>17</v>
      </c>
      <c r="G599" s="283">
        <v>1</v>
      </c>
      <c r="H599" s="310">
        <v>1</v>
      </c>
      <c r="I599" s="310"/>
      <c r="J599" s="310"/>
      <c r="K599" s="15"/>
      <c r="L599" s="131"/>
      <c r="M599" s="112"/>
      <c r="N599" s="112"/>
    </row>
    <row r="600" spans="1:14" ht="15.95" customHeight="1" x14ac:dyDescent="0.25">
      <c r="A600" s="85"/>
      <c r="B600" s="57" t="s">
        <v>181</v>
      </c>
      <c r="C600" s="283" t="s">
        <v>49</v>
      </c>
      <c r="D600" s="283">
        <v>1</v>
      </c>
      <c r="E600" s="284" t="s">
        <v>32</v>
      </c>
      <c r="F600" s="285">
        <v>5</v>
      </c>
      <c r="G600" s="283">
        <v>2</v>
      </c>
      <c r="H600" s="310">
        <v>1</v>
      </c>
      <c r="I600" s="310"/>
      <c r="J600" s="310"/>
      <c r="K600" s="79"/>
      <c r="L600" s="169"/>
      <c r="M600" s="117"/>
      <c r="N600" s="108"/>
    </row>
    <row r="601" spans="1:14" ht="15.95" customHeight="1" x14ac:dyDescent="0.25">
      <c r="A601" s="85"/>
      <c r="B601" s="57" t="s">
        <v>181</v>
      </c>
      <c r="C601" s="57" t="s">
        <v>164</v>
      </c>
      <c r="D601" s="57">
        <v>10</v>
      </c>
      <c r="E601" s="210" t="s">
        <v>32</v>
      </c>
      <c r="F601" s="81">
        <v>0</v>
      </c>
      <c r="G601" s="283">
        <v>3</v>
      </c>
      <c r="H601" s="310">
        <v>1</v>
      </c>
      <c r="I601" s="310"/>
      <c r="J601" s="310"/>
      <c r="K601" s="14"/>
      <c r="L601" s="164"/>
      <c r="M601" s="117"/>
      <c r="N601" s="108"/>
    </row>
    <row r="602" spans="1:14" ht="15.95" customHeight="1" x14ac:dyDescent="0.25">
      <c r="A602" s="85"/>
      <c r="B602" s="57" t="s">
        <v>181</v>
      </c>
      <c r="C602" s="57" t="s">
        <v>182</v>
      </c>
      <c r="D602" s="57">
        <v>10</v>
      </c>
      <c r="E602" s="210" t="s">
        <v>32</v>
      </c>
      <c r="F602" s="81">
        <v>15</v>
      </c>
      <c r="G602" s="283">
        <v>4</v>
      </c>
      <c r="H602" s="310">
        <v>1</v>
      </c>
      <c r="I602" s="310"/>
      <c r="J602" s="310"/>
      <c r="K602" s="50"/>
      <c r="L602" s="164"/>
      <c r="M602" s="117"/>
      <c r="N602" s="108"/>
    </row>
    <row r="603" spans="1:14" ht="15.95" customHeight="1" x14ac:dyDescent="0.25">
      <c r="A603" s="85"/>
      <c r="B603" s="57" t="s">
        <v>181</v>
      </c>
      <c r="C603" s="57" t="s">
        <v>162</v>
      </c>
      <c r="D603" s="57">
        <v>20</v>
      </c>
      <c r="E603" s="210" t="s">
        <v>32</v>
      </c>
      <c r="F603" s="81">
        <v>10</v>
      </c>
      <c r="G603" s="283">
        <v>5</v>
      </c>
      <c r="H603" s="310">
        <v>1</v>
      </c>
      <c r="I603" s="310"/>
      <c r="J603" s="310"/>
      <c r="K603" s="79"/>
      <c r="L603" s="79"/>
      <c r="M603" s="112"/>
      <c r="N603" s="108"/>
    </row>
    <row r="604" spans="1:14" ht="15.95" customHeight="1" x14ac:dyDescent="0.25">
      <c r="A604" s="85"/>
      <c r="B604" s="57" t="s">
        <v>181</v>
      </c>
      <c r="C604" s="57" t="s">
        <v>162</v>
      </c>
      <c r="D604" s="57">
        <v>22</v>
      </c>
      <c r="E604" s="210" t="s">
        <v>32</v>
      </c>
      <c r="F604" s="81">
        <v>10</v>
      </c>
      <c r="G604" s="283">
        <v>6</v>
      </c>
      <c r="H604" s="310">
        <v>1</v>
      </c>
      <c r="I604" s="310"/>
      <c r="J604" s="310"/>
      <c r="K604" s="50"/>
      <c r="L604" s="99"/>
      <c r="M604" s="112"/>
      <c r="N604" s="108"/>
    </row>
    <row r="605" spans="1:14" ht="15.95" customHeight="1" x14ac:dyDescent="0.25">
      <c r="A605" s="85"/>
      <c r="B605" s="57" t="s">
        <v>181</v>
      </c>
      <c r="C605" s="57" t="s">
        <v>183</v>
      </c>
      <c r="D605" s="57">
        <v>23</v>
      </c>
      <c r="E605" s="210" t="s">
        <v>32</v>
      </c>
      <c r="F605" s="81">
        <v>8</v>
      </c>
      <c r="G605" s="283">
        <v>7</v>
      </c>
      <c r="H605" s="310">
        <v>1</v>
      </c>
      <c r="I605" s="310"/>
      <c r="J605" s="310"/>
      <c r="K605" s="50"/>
      <c r="L605" s="99"/>
      <c r="M605" s="112"/>
      <c r="N605" s="108"/>
    </row>
    <row r="606" spans="1:14" ht="15.95" customHeight="1" x14ac:dyDescent="0.25">
      <c r="A606" s="85"/>
      <c r="B606" s="57" t="s">
        <v>181</v>
      </c>
      <c r="C606" s="57" t="s">
        <v>183</v>
      </c>
      <c r="D606" s="57">
        <v>27</v>
      </c>
      <c r="E606" s="210" t="s">
        <v>32</v>
      </c>
      <c r="F606" s="81">
        <v>0</v>
      </c>
      <c r="G606" s="283">
        <v>8</v>
      </c>
      <c r="H606" s="310">
        <v>1</v>
      </c>
      <c r="I606" s="310"/>
      <c r="J606" s="310"/>
      <c r="K606" s="50"/>
      <c r="L606" s="99"/>
      <c r="M606" s="112"/>
      <c r="N606" s="108"/>
    </row>
    <row r="607" spans="1:14" ht="15.95" customHeight="1" x14ac:dyDescent="0.25">
      <c r="A607" s="112"/>
      <c r="B607" s="57" t="s">
        <v>181</v>
      </c>
      <c r="C607" s="57" t="s">
        <v>183</v>
      </c>
      <c r="D607" s="57">
        <v>30</v>
      </c>
      <c r="E607" s="210" t="s">
        <v>32</v>
      </c>
      <c r="F607" s="81">
        <v>0</v>
      </c>
      <c r="G607" s="283">
        <v>9</v>
      </c>
      <c r="H607" s="310">
        <v>1</v>
      </c>
      <c r="I607" s="310"/>
      <c r="J607" s="310"/>
      <c r="K607" s="79"/>
      <c r="L607" s="79"/>
      <c r="M607" s="112"/>
      <c r="N607" s="108"/>
    </row>
    <row r="608" spans="1:14" ht="15.95" customHeight="1" x14ac:dyDescent="0.25">
      <c r="A608" s="112"/>
      <c r="B608" s="57" t="s">
        <v>181</v>
      </c>
      <c r="C608" s="57" t="s">
        <v>183</v>
      </c>
      <c r="D608" s="57">
        <v>33</v>
      </c>
      <c r="E608" s="210" t="s">
        <v>32</v>
      </c>
      <c r="F608" s="81">
        <v>8</v>
      </c>
      <c r="G608" s="283">
        <v>10</v>
      </c>
      <c r="H608" s="310">
        <v>1</v>
      </c>
      <c r="I608" s="310"/>
      <c r="J608" s="310"/>
      <c r="K608" s="14"/>
      <c r="L608" s="68"/>
      <c r="M608" s="112"/>
      <c r="N608" s="108"/>
    </row>
    <row r="609" spans="1:14" ht="15.95" customHeight="1" x14ac:dyDescent="0.25">
      <c r="A609" s="112"/>
      <c r="B609" s="57" t="s">
        <v>181</v>
      </c>
      <c r="C609" s="57" t="s">
        <v>183</v>
      </c>
      <c r="D609" s="57">
        <v>36</v>
      </c>
      <c r="E609" s="210" t="s">
        <v>32</v>
      </c>
      <c r="F609" s="81">
        <v>0</v>
      </c>
      <c r="G609" s="283">
        <v>11</v>
      </c>
      <c r="H609" s="310">
        <v>1</v>
      </c>
      <c r="I609" s="310"/>
      <c r="J609" s="310"/>
      <c r="K609" s="50"/>
      <c r="L609" s="66"/>
      <c r="M609" s="108"/>
      <c r="N609" s="108"/>
    </row>
    <row r="610" spans="1:14" ht="15.95" customHeight="1" x14ac:dyDescent="0.25">
      <c r="A610" s="112"/>
      <c r="B610" s="57" t="s">
        <v>181</v>
      </c>
      <c r="C610" s="57" t="s">
        <v>184</v>
      </c>
      <c r="D610" s="57">
        <v>36</v>
      </c>
      <c r="E610" s="210" t="s">
        <v>32</v>
      </c>
      <c r="F610" s="81">
        <v>0</v>
      </c>
      <c r="G610" s="283">
        <v>12</v>
      </c>
      <c r="H610" s="310">
        <v>1</v>
      </c>
      <c r="I610" s="310"/>
      <c r="J610" s="310"/>
      <c r="K610" s="50"/>
      <c r="L610" s="66"/>
      <c r="M610" s="108"/>
      <c r="N610" s="108"/>
    </row>
    <row r="611" spans="1:14" ht="15.95" customHeight="1" x14ac:dyDescent="0.25">
      <c r="A611" s="112"/>
      <c r="B611" s="57" t="s">
        <v>181</v>
      </c>
      <c r="C611" s="57" t="s">
        <v>162</v>
      </c>
      <c r="D611" s="57">
        <v>36</v>
      </c>
      <c r="E611" s="210" t="s">
        <v>32</v>
      </c>
      <c r="F611" s="81">
        <v>10</v>
      </c>
      <c r="G611" s="283">
        <v>13</v>
      </c>
      <c r="H611" s="310">
        <v>1</v>
      </c>
      <c r="I611" s="310"/>
      <c r="J611" s="310"/>
      <c r="K611" s="50"/>
      <c r="L611" s="66"/>
      <c r="M611" s="108"/>
      <c r="N611" s="108"/>
    </row>
    <row r="612" spans="1:14" ht="15.95" customHeight="1" x14ac:dyDescent="0.25">
      <c r="A612" s="112"/>
      <c r="B612" s="57" t="s">
        <v>181</v>
      </c>
      <c r="C612" s="57" t="s">
        <v>162</v>
      </c>
      <c r="D612" s="57">
        <v>36</v>
      </c>
      <c r="E612" s="210" t="s">
        <v>32</v>
      </c>
      <c r="F612" s="81">
        <v>11</v>
      </c>
      <c r="G612" s="283">
        <v>14</v>
      </c>
      <c r="H612" s="310">
        <v>1</v>
      </c>
      <c r="I612" s="310"/>
      <c r="J612" s="310"/>
      <c r="K612" s="50"/>
      <c r="L612" s="66"/>
      <c r="M612" s="108"/>
      <c r="N612" s="108"/>
    </row>
    <row r="613" spans="1:14" ht="15.95" customHeight="1" x14ac:dyDescent="0.25">
      <c r="A613" s="112"/>
      <c r="B613" s="57" t="s">
        <v>181</v>
      </c>
      <c r="C613" s="57" t="s">
        <v>183</v>
      </c>
      <c r="D613" s="57">
        <v>37</v>
      </c>
      <c r="E613" s="210" t="s">
        <v>32</v>
      </c>
      <c r="F613" s="81">
        <v>10</v>
      </c>
      <c r="G613" s="283">
        <v>15</v>
      </c>
      <c r="H613" s="310">
        <v>1</v>
      </c>
      <c r="I613" s="310"/>
      <c r="J613" s="310"/>
      <c r="K613" s="50"/>
      <c r="L613" s="66"/>
      <c r="M613" s="108"/>
      <c r="N613" s="108"/>
    </row>
    <row r="614" spans="1:14" ht="15.95" customHeight="1" x14ac:dyDescent="0.25">
      <c r="A614" s="112"/>
      <c r="B614" s="57" t="s">
        <v>181</v>
      </c>
      <c r="C614" s="57" t="s">
        <v>161</v>
      </c>
      <c r="D614" s="57">
        <v>37</v>
      </c>
      <c r="E614" s="210" t="s">
        <v>32</v>
      </c>
      <c r="F614" s="81">
        <v>10</v>
      </c>
      <c r="G614" s="283">
        <v>16</v>
      </c>
      <c r="H614" s="310">
        <v>1</v>
      </c>
      <c r="I614" s="310"/>
      <c r="J614" s="310"/>
      <c r="K614" s="50"/>
      <c r="L614" s="66"/>
      <c r="M614" s="108"/>
      <c r="N614" s="108"/>
    </row>
    <row r="615" spans="1:14" ht="15.95" customHeight="1" x14ac:dyDescent="0.25">
      <c r="A615" s="112"/>
      <c r="B615" s="57" t="s">
        <v>181</v>
      </c>
      <c r="C615" s="57" t="s">
        <v>185</v>
      </c>
      <c r="D615" s="57">
        <v>37</v>
      </c>
      <c r="E615" s="210" t="s">
        <v>32</v>
      </c>
      <c r="F615" s="81">
        <v>10</v>
      </c>
      <c r="G615" s="283">
        <v>17</v>
      </c>
      <c r="H615" s="310">
        <v>1</v>
      </c>
      <c r="I615" s="310"/>
      <c r="J615" s="310"/>
      <c r="K615" s="50"/>
      <c r="L615" s="66"/>
      <c r="M615" s="108"/>
      <c r="N615" s="108"/>
    </row>
    <row r="616" spans="1:14" ht="15.95" customHeight="1" x14ac:dyDescent="0.25">
      <c r="A616" s="112"/>
      <c r="B616" s="57" t="s">
        <v>181</v>
      </c>
      <c r="C616" s="57" t="s">
        <v>186</v>
      </c>
      <c r="D616" s="57">
        <v>37</v>
      </c>
      <c r="E616" s="210" t="s">
        <v>32</v>
      </c>
      <c r="F616" s="81">
        <v>10</v>
      </c>
      <c r="G616" s="283">
        <v>18</v>
      </c>
      <c r="H616" s="310">
        <v>1</v>
      </c>
      <c r="I616" s="310"/>
      <c r="J616" s="310"/>
      <c r="K616" s="50"/>
      <c r="L616" s="66"/>
      <c r="M616" s="108"/>
      <c r="N616" s="108"/>
    </row>
    <row r="617" spans="1:14" ht="15.95" customHeight="1" x14ac:dyDescent="0.25">
      <c r="A617" s="112"/>
      <c r="B617" s="57" t="s">
        <v>181</v>
      </c>
      <c r="C617" s="57" t="s">
        <v>184</v>
      </c>
      <c r="D617" s="57">
        <v>47</v>
      </c>
      <c r="E617" s="210" t="s">
        <v>32</v>
      </c>
      <c r="F617" s="81">
        <v>2</v>
      </c>
      <c r="G617" s="283">
        <v>19</v>
      </c>
      <c r="H617" s="310">
        <v>1</v>
      </c>
      <c r="I617" s="310"/>
      <c r="J617" s="310"/>
      <c r="K617" s="50"/>
      <c r="L617" s="66"/>
      <c r="M617" s="108"/>
      <c r="N617" s="108"/>
    </row>
    <row r="618" spans="1:14" ht="15.95" customHeight="1" x14ac:dyDescent="0.25">
      <c r="A618" s="112"/>
      <c r="B618" s="57" t="s">
        <v>181</v>
      </c>
      <c r="C618" s="57" t="s">
        <v>185</v>
      </c>
      <c r="D618" s="57">
        <v>48</v>
      </c>
      <c r="E618" s="210" t="s">
        <v>32</v>
      </c>
      <c r="F618" s="81">
        <v>18</v>
      </c>
      <c r="G618" s="283">
        <v>20</v>
      </c>
      <c r="H618" s="310">
        <v>1</v>
      </c>
      <c r="I618" s="310"/>
      <c r="J618" s="310"/>
      <c r="K618" s="50"/>
      <c r="L618" s="66"/>
      <c r="M618" s="108"/>
      <c r="N618" s="108"/>
    </row>
    <row r="619" spans="1:14" ht="15.95" customHeight="1" x14ac:dyDescent="0.25">
      <c r="A619" s="112"/>
      <c r="B619" s="57" t="s">
        <v>181</v>
      </c>
      <c r="C619" s="57" t="s">
        <v>184</v>
      </c>
      <c r="D619" s="57">
        <v>52</v>
      </c>
      <c r="E619" s="210" t="s">
        <v>32</v>
      </c>
      <c r="F619" s="81">
        <v>0</v>
      </c>
      <c r="G619" s="283">
        <v>21</v>
      </c>
      <c r="H619" s="310">
        <v>1</v>
      </c>
      <c r="I619" s="310"/>
      <c r="J619" s="310"/>
      <c r="K619" s="50"/>
      <c r="L619" s="66"/>
      <c r="M619" s="108"/>
      <c r="N619" s="108"/>
    </row>
    <row r="620" spans="1:14" ht="15.95" customHeight="1" x14ac:dyDescent="0.25">
      <c r="A620" s="112"/>
      <c r="B620" s="57" t="s">
        <v>181</v>
      </c>
      <c r="C620" s="57" t="s">
        <v>182</v>
      </c>
      <c r="D620" s="57">
        <v>55</v>
      </c>
      <c r="E620" s="210" t="s">
        <v>32</v>
      </c>
      <c r="F620" s="81">
        <v>0</v>
      </c>
      <c r="G620" s="283">
        <v>22</v>
      </c>
      <c r="H620" s="310">
        <v>1</v>
      </c>
      <c r="I620" s="310"/>
      <c r="J620" s="310"/>
      <c r="K620" s="50"/>
      <c r="L620" s="66"/>
      <c r="M620" s="108"/>
      <c r="N620" s="108"/>
    </row>
    <row r="621" spans="1:14" ht="15.95" customHeight="1" x14ac:dyDescent="0.25">
      <c r="A621" s="112"/>
      <c r="B621" s="57" t="s">
        <v>181</v>
      </c>
      <c r="C621" s="57" t="s">
        <v>182</v>
      </c>
      <c r="D621" s="57">
        <v>56</v>
      </c>
      <c r="E621" s="210" t="s">
        <v>32</v>
      </c>
      <c r="F621" s="81">
        <v>0</v>
      </c>
      <c r="G621" s="283">
        <v>23</v>
      </c>
      <c r="H621" s="310">
        <v>1</v>
      </c>
      <c r="I621" s="310"/>
      <c r="J621" s="310"/>
      <c r="K621" s="50"/>
      <c r="L621" s="66"/>
      <c r="M621" s="108"/>
      <c r="N621" s="108"/>
    </row>
    <row r="622" spans="1:14" ht="15.95" customHeight="1" x14ac:dyDescent="0.25">
      <c r="A622" s="112"/>
      <c r="B622" s="57" t="s">
        <v>181</v>
      </c>
      <c r="C622" s="57" t="s">
        <v>182</v>
      </c>
      <c r="D622" s="57">
        <v>56</v>
      </c>
      <c r="E622" s="210" t="s">
        <v>32</v>
      </c>
      <c r="F622" s="81">
        <v>10</v>
      </c>
      <c r="G622" s="283">
        <v>24</v>
      </c>
      <c r="H622" s="310">
        <v>1</v>
      </c>
      <c r="I622" s="310"/>
      <c r="J622" s="310"/>
      <c r="K622" s="50"/>
      <c r="L622" s="66"/>
      <c r="M622" s="108"/>
      <c r="N622" s="108"/>
    </row>
    <row r="623" spans="1:14" ht="15.95" customHeight="1" x14ac:dyDescent="0.25">
      <c r="A623" s="112"/>
      <c r="B623" s="57" t="s">
        <v>181</v>
      </c>
      <c r="C623" s="57" t="s">
        <v>49</v>
      </c>
      <c r="D623" s="57">
        <v>60</v>
      </c>
      <c r="E623" s="210" t="s">
        <v>32</v>
      </c>
      <c r="F623" s="81">
        <v>10</v>
      </c>
      <c r="G623" s="283">
        <v>25</v>
      </c>
      <c r="H623" s="310">
        <v>1</v>
      </c>
      <c r="I623" s="310"/>
      <c r="J623" s="310"/>
      <c r="K623" s="50"/>
      <c r="L623" s="66"/>
      <c r="M623" s="108"/>
      <c r="N623" s="108"/>
    </row>
    <row r="624" spans="1:14" x14ac:dyDescent="0.25">
      <c r="B624" s="57" t="s">
        <v>181</v>
      </c>
      <c r="C624" s="57" t="s">
        <v>182</v>
      </c>
      <c r="D624" s="57">
        <v>64</v>
      </c>
      <c r="E624" s="210" t="s">
        <v>32</v>
      </c>
      <c r="F624" s="81">
        <v>18</v>
      </c>
      <c r="G624" s="283">
        <v>26</v>
      </c>
      <c r="H624" s="310">
        <v>1</v>
      </c>
      <c r="I624" s="310"/>
      <c r="J624" s="310"/>
    </row>
    <row r="625" spans="1:14" ht="15.95" customHeight="1" x14ac:dyDescent="0.25">
      <c r="A625" s="112"/>
      <c r="B625" s="57" t="s">
        <v>181</v>
      </c>
      <c r="C625" s="57" t="s">
        <v>48</v>
      </c>
      <c r="D625" s="57">
        <v>70</v>
      </c>
      <c r="E625" s="210" t="s">
        <v>32</v>
      </c>
      <c r="F625" s="81">
        <v>10</v>
      </c>
      <c r="G625" s="283">
        <v>27</v>
      </c>
      <c r="H625" s="310">
        <v>1</v>
      </c>
      <c r="I625" s="310"/>
      <c r="J625" s="310"/>
      <c r="K625" s="50"/>
      <c r="L625" s="66"/>
      <c r="M625" s="108"/>
      <c r="N625" s="108"/>
    </row>
    <row r="626" spans="1:14" ht="15.95" customHeight="1" x14ac:dyDescent="0.25">
      <c r="A626" s="112"/>
      <c r="B626" s="57" t="s">
        <v>181</v>
      </c>
      <c r="C626" s="57" t="s">
        <v>182</v>
      </c>
      <c r="D626" s="57">
        <v>79</v>
      </c>
      <c r="E626" s="210" t="s">
        <v>32</v>
      </c>
      <c r="F626" s="81">
        <v>5</v>
      </c>
      <c r="G626" s="283">
        <v>28</v>
      </c>
      <c r="H626" s="310">
        <v>1</v>
      </c>
      <c r="I626" s="310"/>
      <c r="J626" s="310"/>
      <c r="K626" s="50"/>
      <c r="L626" s="66"/>
      <c r="M626" s="108"/>
      <c r="N626" s="108"/>
    </row>
    <row r="627" spans="1:14" ht="15.95" customHeight="1" x14ac:dyDescent="0.25">
      <c r="A627" s="112"/>
      <c r="B627" s="57" t="s">
        <v>181</v>
      </c>
      <c r="C627" s="57" t="s">
        <v>182</v>
      </c>
      <c r="D627" s="57">
        <v>82</v>
      </c>
      <c r="E627" s="210" t="s">
        <v>32</v>
      </c>
      <c r="F627" s="81">
        <v>10</v>
      </c>
      <c r="G627" s="283">
        <v>29</v>
      </c>
      <c r="H627" s="310">
        <v>1</v>
      </c>
      <c r="I627" s="310"/>
      <c r="J627" s="310"/>
      <c r="K627" s="50"/>
      <c r="L627" s="66"/>
      <c r="M627" s="108"/>
      <c r="N627" s="108"/>
    </row>
    <row r="628" spans="1:14" ht="15.95" customHeight="1" x14ac:dyDescent="0.25">
      <c r="A628" s="112"/>
      <c r="B628" s="57" t="s">
        <v>181</v>
      </c>
      <c r="C628" s="57" t="s">
        <v>49</v>
      </c>
      <c r="D628" s="57">
        <v>84</v>
      </c>
      <c r="E628" s="210" t="s">
        <v>32</v>
      </c>
      <c r="F628" s="81">
        <v>7</v>
      </c>
      <c r="G628" s="283">
        <v>30</v>
      </c>
      <c r="H628" s="310">
        <v>1</v>
      </c>
      <c r="I628" s="310"/>
      <c r="J628" s="310"/>
      <c r="K628" s="50"/>
      <c r="L628" s="66"/>
      <c r="M628" s="108"/>
      <c r="N628" s="108"/>
    </row>
    <row r="629" spans="1:14" ht="15.95" customHeight="1" x14ac:dyDescent="0.25">
      <c r="A629" s="112"/>
      <c r="B629" s="57" t="s">
        <v>211</v>
      </c>
      <c r="C629" s="57" t="s">
        <v>184</v>
      </c>
      <c r="D629" s="57">
        <v>106</v>
      </c>
      <c r="E629" s="210" t="s">
        <v>32</v>
      </c>
      <c r="F629" s="81">
        <v>0</v>
      </c>
      <c r="G629" s="57">
        <v>10</v>
      </c>
      <c r="H629" s="310">
        <v>1</v>
      </c>
      <c r="I629" s="310"/>
      <c r="J629" s="310"/>
      <c r="K629" s="50"/>
      <c r="L629" s="66"/>
      <c r="M629" s="108"/>
      <c r="N629" s="108"/>
    </row>
    <row r="630" spans="1:14" ht="15.95" customHeight="1" x14ac:dyDescent="0.25">
      <c r="A630" s="112"/>
      <c r="B630" s="57" t="s">
        <v>211</v>
      </c>
      <c r="C630" s="57" t="s">
        <v>184</v>
      </c>
      <c r="D630" s="57">
        <v>106</v>
      </c>
      <c r="E630" s="210" t="s">
        <v>32</v>
      </c>
      <c r="F630" s="81">
        <v>10</v>
      </c>
      <c r="G630" s="57">
        <v>9</v>
      </c>
      <c r="H630" s="310">
        <v>1</v>
      </c>
      <c r="I630" s="310"/>
      <c r="J630" s="310"/>
      <c r="K630" s="50"/>
      <c r="L630" s="66"/>
      <c r="M630" s="108"/>
      <c r="N630" s="108"/>
    </row>
    <row r="631" spans="1:14" ht="15.95" customHeight="1" x14ac:dyDescent="0.25">
      <c r="A631" s="112"/>
      <c r="B631" s="57" t="s">
        <v>211</v>
      </c>
      <c r="C631" s="57" t="s">
        <v>184</v>
      </c>
      <c r="D631" s="57">
        <v>110</v>
      </c>
      <c r="E631" s="210" t="s">
        <v>32</v>
      </c>
      <c r="F631" s="81">
        <v>3</v>
      </c>
      <c r="G631" s="57">
        <v>8</v>
      </c>
      <c r="H631" s="310">
        <v>1</v>
      </c>
      <c r="I631" s="310"/>
      <c r="J631" s="310"/>
      <c r="K631" s="50"/>
      <c r="L631" s="66"/>
      <c r="M631" s="108"/>
      <c r="N631" s="108"/>
    </row>
    <row r="632" spans="1:14" ht="15.95" customHeight="1" x14ac:dyDescent="0.25">
      <c r="A632" s="112"/>
      <c r="B632" s="57" t="s">
        <v>211</v>
      </c>
      <c r="C632" s="57" t="s">
        <v>184</v>
      </c>
      <c r="D632" s="57">
        <v>115</v>
      </c>
      <c r="E632" s="210" t="s">
        <v>32</v>
      </c>
      <c r="F632" s="81">
        <v>10</v>
      </c>
      <c r="G632" s="57">
        <v>7</v>
      </c>
      <c r="H632" s="310">
        <v>1</v>
      </c>
      <c r="I632" s="310"/>
      <c r="J632" s="310"/>
      <c r="K632" s="50"/>
      <c r="L632" s="66"/>
      <c r="M632" s="108"/>
      <c r="N632" s="108"/>
    </row>
    <row r="633" spans="1:14" ht="15.95" customHeight="1" x14ac:dyDescent="0.25">
      <c r="A633" s="112"/>
      <c r="B633" s="57" t="s">
        <v>211</v>
      </c>
      <c r="C633" s="57" t="s">
        <v>182</v>
      </c>
      <c r="D633" s="57">
        <v>119</v>
      </c>
      <c r="E633" s="210" t="s">
        <v>32</v>
      </c>
      <c r="F633" s="81">
        <v>10</v>
      </c>
      <c r="G633" s="57">
        <v>6</v>
      </c>
      <c r="H633" s="310">
        <v>1</v>
      </c>
      <c r="I633" s="310"/>
      <c r="J633" s="310"/>
      <c r="K633" s="50"/>
      <c r="L633" s="66"/>
      <c r="M633" s="108"/>
      <c r="N633" s="108"/>
    </row>
    <row r="634" spans="1:14" ht="15.95" customHeight="1" x14ac:dyDescent="0.25">
      <c r="A634" s="112"/>
      <c r="B634" s="57" t="s">
        <v>211</v>
      </c>
      <c r="C634" s="57" t="s">
        <v>182</v>
      </c>
      <c r="D634" s="57">
        <v>124</v>
      </c>
      <c r="E634" s="210" t="s">
        <v>32</v>
      </c>
      <c r="F634" s="81">
        <v>0</v>
      </c>
      <c r="G634" s="57">
        <v>5</v>
      </c>
      <c r="H634" s="310">
        <v>1</v>
      </c>
      <c r="I634" s="310"/>
      <c r="J634" s="310"/>
      <c r="K634" s="50"/>
      <c r="L634" s="66"/>
      <c r="M634" s="108"/>
      <c r="N634" s="108"/>
    </row>
    <row r="635" spans="1:14" ht="15.95" customHeight="1" x14ac:dyDescent="0.25">
      <c r="A635" s="112"/>
      <c r="B635" s="57" t="s">
        <v>211</v>
      </c>
      <c r="C635" s="57" t="s">
        <v>182</v>
      </c>
      <c r="D635" s="57">
        <v>131</v>
      </c>
      <c r="E635" s="210" t="s">
        <v>32</v>
      </c>
      <c r="F635" s="81">
        <v>15</v>
      </c>
      <c r="G635" s="57">
        <v>4</v>
      </c>
      <c r="H635" s="310">
        <v>1</v>
      </c>
      <c r="I635" s="310"/>
      <c r="J635" s="310"/>
      <c r="K635" s="50"/>
      <c r="L635" s="66"/>
      <c r="M635" s="108"/>
      <c r="N635" s="108"/>
    </row>
    <row r="636" spans="1:14" ht="15.95" customHeight="1" x14ac:dyDescent="0.25">
      <c r="A636" s="112"/>
      <c r="B636" s="57" t="s">
        <v>211</v>
      </c>
      <c r="C636" s="57" t="s">
        <v>182</v>
      </c>
      <c r="D636" s="57">
        <v>132</v>
      </c>
      <c r="E636" s="210" t="s">
        <v>32</v>
      </c>
      <c r="F636" s="81">
        <v>4</v>
      </c>
      <c r="G636" s="57">
        <v>3</v>
      </c>
      <c r="H636" s="310">
        <v>1</v>
      </c>
      <c r="I636" s="310"/>
      <c r="J636" s="310"/>
      <c r="K636" s="50"/>
      <c r="L636" s="66"/>
      <c r="M636" s="108"/>
      <c r="N636" s="108"/>
    </row>
    <row r="637" spans="1:14" ht="15.95" customHeight="1" x14ac:dyDescent="0.25">
      <c r="A637" s="112"/>
      <c r="B637" s="57" t="s">
        <v>211</v>
      </c>
      <c r="C637" s="57" t="s">
        <v>182</v>
      </c>
      <c r="D637" s="57">
        <v>133</v>
      </c>
      <c r="E637" s="210" t="s">
        <v>32</v>
      </c>
      <c r="F637" s="81">
        <v>0</v>
      </c>
      <c r="G637" s="57">
        <v>2</v>
      </c>
      <c r="H637" s="310">
        <v>1</v>
      </c>
      <c r="I637" s="310"/>
      <c r="J637" s="310"/>
      <c r="K637" s="50"/>
      <c r="L637" s="66"/>
      <c r="M637" s="108"/>
      <c r="N637" s="108"/>
    </row>
    <row r="638" spans="1:14" ht="15.95" customHeight="1" x14ac:dyDescent="0.25">
      <c r="A638" s="112"/>
      <c r="B638" s="57" t="s">
        <v>211</v>
      </c>
      <c r="C638" s="57" t="s">
        <v>182</v>
      </c>
      <c r="D638" s="57">
        <v>135</v>
      </c>
      <c r="E638" s="210" t="s">
        <v>32</v>
      </c>
      <c r="F638" s="81">
        <v>10</v>
      </c>
      <c r="G638" s="57">
        <v>1</v>
      </c>
      <c r="H638" s="310">
        <v>1</v>
      </c>
      <c r="I638" s="310"/>
      <c r="J638" s="310"/>
      <c r="K638" s="50"/>
      <c r="L638" s="66"/>
      <c r="M638" s="108"/>
      <c r="N638" s="108"/>
    </row>
    <row r="639" spans="1:14" ht="15.95" customHeight="1" x14ac:dyDescent="0.25">
      <c r="A639" s="112"/>
      <c r="B639" s="313" t="s">
        <v>212</v>
      </c>
      <c r="C639" s="312"/>
      <c r="D639" s="312"/>
      <c r="E639" s="312"/>
      <c r="F639" s="312"/>
      <c r="G639" s="312"/>
      <c r="H639" s="311">
        <f>SUM(H599:J638)</f>
        <v>40</v>
      </c>
      <c r="I639" s="312"/>
      <c r="J639" s="312"/>
      <c r="K639" s="50"/>
      <c r="L639" s="66"/>
      <c r="M639" s="108"/>
      <c r="N639" s="108"/>
    </row>
    <row r="640" spans="1:14" ht="15.95" customHeight="1" x14ac:dyDescent="0.25">
      <c r="A640" s="112"/>
      <c r="B640" s="65"/>
      <c r="C640" s="50"/>
      <c r="D640" s="50"/>
      <c r="E640" s="50"/>
      <c r="F640" s="50"/>
      <c r="G640" s="50"/>
      <c r="H640" s="50"/>
      <c r="I640" s="50"/>
      <c r="J640" s="50"/>
      <c r="K640" s="50"/>
      <c r="L640" s="66"/>
      <c r="M640" s="108"/>
      <c r="N640" s="108"/>
    </row>
    <row r="641" spans="1:14" ht="15.95" customHeight="1" x14ac:dyDescent="0.25">
      <c r="A641" s="112"/>
      <c r="B641" s="65"/>
      <c r="C641" s="50"/>
      <c r="D641" s="50"/>
      <c r="E641" s="50"/>
      <c r="F641" s="50"/>
      <c r="G641" s="50"/>
      <c r="H641" s="50"/>
      <c r="I641" s="50"/>
      <c r="J641" s="50"/>
      <c r="K641" s="50"/>
      <c r="L641" s="66"/>
      <c r="M641" s="108"/>
      <c r="N641" s="108"/>
    </row>
    <row r="642" spans="1:14" ht="15.95" customHeight="1" x14ac:dyDescent="0.25">
      <c r="A642" s="112"/>
      <c r="B642" s="65"/>
      <c r="C642" s="50"/>
      <c r="D642" s="50"/>
      <c r="E642" s="50"/>
      <c r="F642" s="50"/>
      <c r="G642" s="50"/>
      <c r="H642" s="50"/>
      <c r="I642" s="50"/>
      <c r="J642" s="50"/>
      <c r="K642" s="50"/>
      <c r="L642" s="66"/>
      <c r="M642" s="108"/>
      <c r="N642" s="108"/>
    </row>
    <row r="643" spans="1:14" ht="15.95" customHeight="1" x14ac:dyDescent="0.25">
      <c r="A643" s="112"/>
      <c r="B643" s="65"/>
      <c r="C643" s="50"/>
      <c r="D643" s="50"/>
      <c r="E643"/>
      <c r="F643" s="50"/>
      <c r="G643" s="50"/>
      <c r="H643" s="50"/>
      <c r="I643" s="50"/>
      <c r="J643" s="50"/>
      <c r="K643" s="50"/>
      <c r="L643" s="66"/>
      <c r="M643" s="108"/>
      <c r="N643" s="108"/>
    </row>
    <row r="644" spans="1:14" ht="15.95" customHeight="1" x14ac:dyDescent="0.25">
      <c r="A644" s="112"/>
      <c r="B644" s="65"/>
      <c r="C644" s="50"/>
      <c r="D644" s="50"/>
      <c r="E644" s="50"/>
      <c r="F644" s="50"/>
      <c r="G644" s="50"/>
      <c r="H644" s="50"/>
      <c r="I644" s="50"/>
      <c r="J644" s="50"/>
      <c r="K644" s="50"/>
      <c r="L644" s="66"/>
      <c r="M644" s="108"/>
      <c r="N644" s="108"/>
    </row>
    <row r="645" spans="1:14" ht="15.95" customHeight="1" x14ac:dyDescent="0.25">
      <c r="A645" s="112"/>
      <c r="B645" s="65"/>
      <c r="C645" s="50"/>
      <c r="D645" s="50"/>
      <c r="E645" s="50"/>
      <c r="F645" s="50"/>
      <c r="G645" s="50"/>
      <c r="H645" s="50"/>
      <c r="I645" s="50"/>
      <c r="J645" s="50"/>
      <c r="K645" s="50"/>
      <c r="L645" s="66"/>
      <c r="M645" s="108"/>
      <c r="N645" s="108"/>
    </row>
    <row r="646" spans="1:14" ht="15.95" customHeight="1" x14ac:dyDescent="0.25">
      <c r="A646" s="112"/>
      <c r="B646" s="65"/>
      <c r="C646" s="50"/>
      <c r="D646" s="50"/>
      <c r="E646" s="50"/>
      <c r="F646" s="50"/>
      <c r="G646" s="50"/>
      <c r="H646" s="50"/>
      <c r="I646" s="50"/>
      <c r="J646" s="50"/>
      <c r="K646" s="50"/>
      <c r="L646" s="66"/>
      <c r="M646" s="108"/>
      <c r="N646" s="108"/>
    </row>
    <row r="647" spans="1:14" ht="15.95" customHeight="1" x14ac:dyDescent="0.25">
      <c r="A647" s="112"/>
      <c r="B647" s="65"/>
      <c r="C647" s="50"/>
      <c r="D647" s="50"/>
      <c r="E647" s="50"/>
      <c r="F647" s="50"/>
      <c r="G647" s="50"/>
      <c r="H647" s="50"/>
      <c r="I647" s="50"/>
      <c r="J647" s="50"/>
      <c r="K647" s="50"/>
      <c r="L647" s="66"/>
      <c r="M647" s="108"/>
      <c r="N647" s="108"/>
    </row>
    <row r="648" spans="1:14" ht="15.95" customHeight="1" x14ac:dyDescent="0.25">
      <c r="A648" s="112"/>
      <c r="B648" s="65"/>
      <c r="C648" s="50"/>
      <c r="D648" s="50"/>
      <c r="E648" s="50"/>
      <c r="F648" s="50"/>
      <c r="G648" s="50"/>
      <c r="H648" s="50"/>
      <c r="I648" s="50"/>
      <c r="J648" s="50"/>
      <c r="K648" s="50"/>
      <c r="L648" s="66"/>
      <c r="M648" s="108"/>
      <c r="N648" s="108"/>
    </row>
    <row r="649" spans="1:14" ht="15.95" customHeight="1" x14ac:dyDescent="0.25">
      <c r="A649" s="112"/>
      <c r="B649" s="65"/>
      <c r="C649" s="50"/>
      <c r="D649" s="50"/>
      <c r="E649" s="50"/>
      <c r="F649" s="50"/>
      <c r="G649" s="50"/>
      <c r="H649" s="50"/>
      <c r="I649" s="50"/>
      <c r="J649" s="50"/>
      <c r="K649" s="50"/>
      <c r="L649" s="66"/>
      <c r="M649" s="108"/>
      <c r="N649" s="108"/>
    </row>
    <row r="650" spans="1:14" ht="15.95" customHeight="1" x14ac:dyDescent="0.25">
      <c r="A650" s="112"/>
      <c r="B650" s="65"/>
      <c r="C650" s="50"/>
      <c r="D650" s="50"/>
      <c r="E650" s="50"/>
      <c r="F650" s="50"/>
      <c r="G650" s="50"/>
      <c r="H650" s="50"/>
      <c r="I650" s="50"/>
      <c r="J650" s="50"/>
      <c r="K650" s="50"/>
      <c r="L650" s="66"/>
      <c r="M650" s="108"/>
      <c r="N650" s="108"/>
    </row>
    <row r="651" spans="1:14" ht="15.95" customHeight="1" x14ac:dyDescent="0.25">
      <c r="A651" s="112"/>
      <c r="B651" s="65"/>
      <c r="C651" s="50"/>
      <c r="D651" s="50"/>
      <c r="E651" s="50"/>
      <c r="F651" s="50"/>
      <c r="G651" s="50"/>
      <c r="H651" s="50"/>
      <c r="I651" s="50"/>
      <c r="J651" s="50"/>
      <c r="K651" s="50"/>
      <c r="L651" s="66"/>
      <c r="M651" s="108"/>
      <c r="N651" s="108"/>
    </row>
    <row r="652" spans="1:14" ht="15.95" customHeight="1" x14ac:dyDescent="0.25">
      <c r="A652" s="112"/>
      <c r="B652" s="65"/>
      <c r="C652" s="50"/>
      <c r="D652" s="50"/>
      <c r="E652" s="50"/>
      <c r="F652" s="50"/>
      <c r="G652" s="50"/>
      <c r="H652" s="50"/>
      <c r="I652" s="50"/>
      <c r="J652" s="50"/>
      <c r="K652" s="50"/>
      <c r="L652" s="66"/>
      <c r="M652" s="108"/>
      <c r="N652" s="108"/>
    </row>
    <row r="653" spans="1:14" ht="15.95" customHeight="1" x14ac:dyDescent="0.25">
      <c r="A653" s="112"/>
      <c r="B653" s="65"/>
      <c r="C653" s="50"/>
      <c r="D653" s="50"/>
      <c r="E653" s="50"/>
      <c r="F653" s="50"/>
      <c r="G653" s="50"/>
      <c r="H653" s="50"/>
      <c r="I653" s="50"/>
      <c r="J653" s="50"/>
      <c r="K653" s="50"/>
      <c r="L653" s="66"/>
      <c r="M653" s="108"/>
      <c r="N653" s="108"/>
    </row>
    <row r="654" spans="1:14" ht="15.95" customHeight="1" x14ac:dyDescent="0.25">
      <c r="A654" s="112"/>
      <c r="B654" s="65"/>
      <c r="C654" s="116" t="s">
        <v>26</v>
      </c>
      <c r="D654" s="180"/>
      <c r="E654" s="50"/>
      <c r="G654" s="50"/>
      <c r="H654" s="50"/>
      <c r="I654" s="50"/>
      <c r="J654" s="116" t="s">
        <v>27</v>
      </c>
      <c r="K654" s="50"/>
      <c r="L654" s="66"/>
      <c r="M654" s="108"/>
      <c r="N654" s="108"/>
    </row>
    <row r="655" spans="1:14" ht="15.95" customHeight="1" x14ac:dyDescent="0.25">
      <c r="A655" s="112"/>
      <c r="B655" s="65"/>
      <c r="C655" s="50"/>
      <c r="D655" s="50"/>
      <c r="E655" s="50"/>
      <c r="F655" s="50"/>
      <c r="G655" s="50"/>
      <c r="H655" s="50"/>
      <c r="I655" s="50"/>
      <c r="J655" s="50"/>
      <c r="K655" s="50"/>
      <c r="L655" s="66"/>
      <c r="M655" s="108"/>
      <c r="N655" s="108"/>
    </row>
    <row r="656" spans="1:14" ht="15.95" customHeight="1" x14ac:dyDescent="0.25">
      <c r="A656" s="112"/>
      <c r="B656" s="65"/>
      <c r="C656" s="50"/>
      <c r="D656" s="50"/>
      <c r="E656" s="50"/>
      <c r="F656" s="50"/>
      <c r="G656" s="50"/>
      <c r="H656" s="50"/>
      <c r="I656" s="50"/>
      <c r="J656" s="50"/>
      <c r="K656" s="50"/>
      <c r="L656" s="66"/>
      <c r="M656" s="108"/>
      <c r="N656" s="108"/>
    </row>
    <row r="657" spans="1:14" ht="15.95" customHeight="1" x14ac:dyDescent="0.25">
      <c r="A657" s="113">
        <v>3</v>
      </c>
      <c r="B657" s="309" t="s">
        <v>86</v>
      </c>
      <c r="C657" s="309"/>
      <c r="D657" s="309"/>
      <c r="E657" s="309"/>
      <c r="F657" s="309"/>
      <c r="G657" s="309"/>
      <c r="H657" s="309"/>
      <c r="I657" s="309"/>
      <c r="J657" s="309"/>
      <c r="K657" s="309"/>
      <c r="L657" s="309"/>
      <c r="M657" s="114"/>
      <c r="N657" s="115"/>
    </row>
    <row r="658" spans="1:14" ht="15.95" customHeight="1" x14ac:dyDescent="0.25">
      <c r="A658" s="112"/>
      <c r="B658" s="19"/>
      <c r="C658" s="74"/>
      <c r="D658" s="74"/>
      <c r="E658" s="74"/>
      <c r="F658" s="74"/>
      <c r="G658" s="74"/>
      <c r="H658" s="74"/>
      <c r="I658" s="74"/>
      <c r="J658" s="74"/>
      <c r="K658" s="74"/>
      <c r="L658" s="125"/>
      <c r="M658" s="112"/>
      <c r="N658" s="112"/>
    </row>
    <row r="659" spans="1:14" ht="15.95" customHeight="1" x14ac:dyDescent="0.25">
      <c r="A659" s="118" t="s">
        <v>115</v>
      </c>
      <c r="B659" s="330" t="s">
        <v>116</v>
      </c>
      <c r="C659" s="331"/>
      <c r="D659" s="331"/>
      <c r="E659" s="331"/>
      <c r="F659" s="331"/>
      <c r="G659" s="331"/>
      <c r="H659" s="331"/>
      <c r="I659" s="331"/>
      <c r="J659" s="331"/>
      <c r="K659" s="331"/>
      <c r="L659" s="332"/>
      <c r="M659" s="119" t="s">
        <v>117</v>
      </c>
      <c r="N659" s="120">
        <f>F724</f>
        <v>54.252900000000004</v>
      </c>
    </row>
    <row r="660" spans="1:14" ht="15.95" customHeight="1" x14ac:dyDescent="0.25">
      <c r="A660" s="112"/>
      <c r="B660" s="19"/>
      <c r="C660" s="74"/>
      <c r="D660" s="74"/>
      <c r="E660" s="74"/>
      <c r="F660" s="74"/>
      <c r="G660" s="74"/>
      <c r="H660" s="74"/>
      <c r="I660" s="74"/>
      <c r="J660" s="74"/>
      <c r="K660" s="74"/>
      <c r="L660" s="125"/>
      <c r="M660" s="112"/>
      <c r="N660" s="112"/>
    </row>
    <row r="661" spans="1:14" ht="15.95" customHeight="1" x14ac:dyDescent="0.25">
      <c r="A661" s="112"/>
      <c r="B661" s="372" t="s">
        <v>122</v>
      </c>
      <c r="C661" s="373"/>
      <c r="D661" s="373"/>
      <c r="E661" s="373"/>
      <c r="F661" s="373"/>
      <c r="G661" s="373"/>
      <c r="H661" s="373"/>
      <c r="I661" s="373"/>
      <c r="J661" s="373"/>
      <c r="K661" s="373"/>
      <c r="L661" s="373"/>
      <c r="M661" s="374"/>
      <c r="N661" s="264"/>
    </row>
    <row r="662" spans="1:14" ht="42" customHeight="1" x14ac:dyDescent="0.25">
      <c r="A662" s="112"/>
      <c r="B662" s="168" t="s">
        <v>68</v>
      </c>
      <c r="C662" s="168" t="s">
        <v>145</v>
      </c>
      <c r="D662" s="329" t="s">
        <v>55</v>
      </c>
      <c r="E662" s="329"/>
      <c r="F662" s="329"/>
      <c r="G662" s="329" t="s">
        <v>56</v>
      </c>
      <c r="H662" s="329"/>
      <c r="I662" s="329"/>
      <c r="J662" s="195" t="s">
        <v>120</v>
      </c>
      <c r="K662" s="195" t="s">
        <v>121</v>
      </c>
      <c r="L662" s="195" t="s">
        <v>165</v>
      </c>
      <c r="M662" s="195" t="s">
        <v>58</v>
      </c>
      <c r="N662" s="195" t="s">
        <v>166</v>
      </c>
    </row>
    <row r="663" spans="1:14" ht="15.95" customHeight="1" x14ac:dyDescent="0.25">
      <c r="A663" s="112"/>
      <c r="B663" s="271" t="s">
        <v>213</v>
      </c>
      <c r="C663" s="271" t="s">
        <v>49</v>
      </c>
      <c r="D663" s="271">
        <v>4</v>
      </c>
      <c r="E663" s="272" t="s">
        <v>32</v>
      </c>
      <c r="F663" s="273">
        <v>18</v>
      </c>
      <c r="G663" s="271">
        <v>5</v>
      </c>
      <c r="H663" s="272" t="s">
        <v>32</v>
      </c>
      <c r="I663" s="273">
        <v>3.5</v>
      </c>
      <c r="J663" s="274">
        <f>(G663*20+I663)-(D663*20+F663)</f>
        <v>5.5</v>
      </c>
      <c r="K663" s="274">
        <v>0.3</v>
      </c>
      <c r="L663" s="274">
        <f>J663*K663</f>
        <v>1.65</v>
      </c>
      <c r="M663" s="274">
        <v>0.15</v>
      </c>
      <c r="N663" s="274">
        <f>L663*M663</f>
        <v>0.24749999999999997</v>
      </c>
    </row>
    <row r="664" spans="1:14" ht="15.95" customHeight="1" x14ac:dyDescent="0.25">
      <c r="A664" s="112"/>
      <c r="B664" s="271" t="s">
        <v>213</v>
      </c>
      <c r="C664" s="271" t="s">
        <v>49</v>
      </c>
      <c r="D664" s="271">
        <v>6</v>
      </c>
      <c r="E664" s="272" t="s">
        <v>32</v>
      </c>
      <c r="F664" s="273">
        <v>12</v>
      </c>
      <c r="G664" s="271">
        <v>6</v>
      </c>
      <c r="H664" s="272" t="s">
        <v>32</v>
      </c>
      <c r="I664" s="273">
        <v>17</v>
      </c>
      <c r="J664" s="274">
        <f t="shared" ref="J664:J709" si="45">(G664*20+I664)-(D664*20+F664)</f>
        <v>5</v>
      </c>
      <c r="K664" s="274">
        <v>0.3</v>
      </c>
      <c r="L664" s="274">
        <f t="shared" ref="L664:L709" si="46">J664*K664</f>
        <v>1.5</v>
      </c>
      <c r="M664" s="274">
        <v>0.15</v>
      </c>
      <c r="N664" s="274">
        <f t="shared" ref="N664:N709" si="47">L664*M664</f>
        <v>0.22499999999999998</v>
      </c>
    </row>
    <row r="665" spans="1:14" ht="15.95" customHeight="1" x14ac:dyDescent="0.25">
      <c r="A665" s="112"/>
      <c r="B665" s="271" t="s">
        <v>213</v>
      </c>
      <c r="C665" s="271" t="s">
        <v>49</v>
      </c>
      <c r="D665" s="271">
        <v>7</v>
      </c>
      <c r="E665" s="272" t="s">
        <v>32</v>
      </c>
      <c r="F665" s="273">
        <v>8</v>
      </c>
      <c r="G665" s="271">
        <v>7</v>
      </c>
      <c r="H665" s="272" t="s">
        <v>32</v>
      </c>
      <c r="I665" s="273">
        <v>9</v>
      </c>
      <c r="J665" s="274">
        <f t="shared" si="45"/>
        <v>1</v>
      </c>
      <c r="K665" s="274">
        <v>0.3</v>
      </c>
      <c r="L665" s="274">
        <f t="shared" si="46"/>
        <v>0.3</v>
      </c>
      <c r="M665" s="274">
        <v>0.15</v>
      </c>
      <c r="N665" s="274">
        <f t="shared" si="47"/>
        <v>4.4999999999999998E-2</v>
      </c>
    </row>
    <row r="666" spans="1:14" ht="15.95" customHeight="1" x14ac:dyDescent="0.25">
      <c r="A666" s="112"/>
      <c r="B666" s="271" t="s">
        <v>213</v>
      </c>
      <c r="C666" s="271" t="s">
        <v>48</v>
      </c>
      <c r="D666" s="271">
        <v>10</v>
      </c>
      <c r="E666" s="272" t="s">
        <v>32</v>
      </c>
      <c r="F666" s="273">
        <v>15</v>
      </c>
      <c r="G666" s="271">
        <v>11</v>
      </c>
      <c r="H666" s="272" t="s">
        <v>32</v>
      </c>
      <c r="I666" s="273">
        <v>10</v>
      </c>
      <c r="J666" s="274">
        <f t="shared" si="45"/>
        <v>15</v>
      </c>
      <c r="K666" s="274">
        <v>0.3</v>
      </c>
      <c r="L666" s="274">
        <f t="shared" si="46"/>
        <v>4.5</v>
      </c>
      <c r="M666" s="274">
        <v>0.15</v>
      </c>
      <c r="N666" s="274">
        <f t="shared" si="47"/>
        <v>0.67499999999999993</v>
      </c>
    </row>
    <row r="667" spans="1:14" ht="15.95" customHeight="1" x14ac:dyDescent="0.25">
      <c r="A667" s="112"/>
      <c r="B667" s="271" t="s">
        <v>213</v>
      </c>
      <c r="C667" s="271" t="s">
        <v>49</v>
      </c>
      <c r="D667" s="271">
        <v>12</v>
      </c>
      <c r="E667" s="272" t="s">
        <v>32</v>
      </c>
      <c r="F667" s="273">
        <v>3</v>
      </c>
      <c r="G667" s="271">
        <v>12</v>
      </c>
      <c r="H667" s="272" t="s">
        <v>32</v>
      </c>
      <c r="I667" s="273">
        <v>4</v>
      </c>
      <c r="J667" s="274">
        <f t="shared" si="45"/>
        <v>1</v>
      </c>
      <c r="K667" s="274">
        <v>0.3</v>
      </c>
      <c r="L667" s="274">
        <f t="shared" si="46"/>
        <v>0.3</v>
      </c>
      <c r="M667" s="274">
        <v>0.15</v>
      </c>
      <c r="N667" s="274">
        <f t="shared" si="47"/>
        <v>4.4999999999999998E-2</v>
      </c>
    </row>
    <row r="668" spans="1:14" ht="15.95" customHeight="1" x14ac:dyDescent="0.25">
      <c r="A668" s="112"/>
      <c r="B668" s="271" t="s">
        <v>213</v>
      </c>
      <c r="C668" s="271" t="s">
        <v>48</v>
      </c>
      <c r="D668" s="271">
        <v>12</v>
      </c>
      <c r="E668" s="272" t="s">
        <v>32</v>
      </c>
      <c r="F668" s="273">
        <v>5</v>
      </c>
      <c r="G668" s="271">
        <v>13</v>
      </c>
      <c r="H668" s="272" t="s">
        <v>32</v>
      </c>
      <c r="I668" s="273">
        <v>3</v>
      </c>
      <c r="J668" s="274">
        <f t="shared" si="45"/>
        <v>18</v>
      </c>
      <c r="K668" s="274">
        <v>0.3</v>
      </c>
      <c r="L668" s="274">
        <f t="shared" si="46"/>
        <v>5.3999999999999995</v>
      </c>
      <c r="M668" s="274">
        <v>0.15</v>
      </c>
      <c r="N668" s="274">
        <f t="shared" si="47"/>
        <v>0.80999999999999994</v>
      </c>
    </row>
    <row r="669" spans="1:14" ht="15.95" customHeight="1" x14ac:dyDescent="0.25">
      <c r="A669" s="112"/>
      <c r="B669" s="271" t="s">
        <v>213</v>
      </c>
      <c r="C669" s="271" t="s">
        <v>162</v>
      </c>
      <c r="D669" s="271">
        <v>20</v>
      </c>
      <c r="E669" s="272" t="s">
        <v>32</v>
      </c>
      <c r="F669" s="273">
        <v>0</v>
      </c>
      <c r="G669" s="271">
        <v>21</v>
      </c>
      <c r="H669" s="272" t="s">
        <v>32</v>
      </c>
      <c r="I669" s="273">
        <v>6.69</v>
      </c>
      <c r="J669" s="274">
        <f t="shared" si="45"/>
        <v>26.689999999999998</v>
      </c>
      <c r="K669" s="274">
        <v>0.3</v>
      </c>
      <c r="L669" s="274">
        <f t="shared" si="46"/>
        <v>8.0069999999999997</v>
      </c>
      <c r="M669" s="274">
        <v>0.15</v>
      </c>
      <c r="N669" s="274">
        <f t="shared" si="47"/>
        <v>1.20105</v>
      </c>
    </row>
    <row r="670" spans="1:14" ht="15.95" customHeight="1" x14ac:dyDescent="0.25">
      <c r="A670" s="112"/>
      <c r="B670" s="271" t="s">
        <v>213</v>
      </c>
      <c r="C670" s="271" t="s">
        <v>161</v>
      </c>
      <c r="D670" s="271">
        <v>21</v>
      </c>
      <c r="E670" s="272" t="s">
        <v>32</v>
      </c>
      <c r="F670" s="273">
        <v>0</v>
      </c>
      <c r="G670" s="271">
        <v>21</v>
      </c>
      <c r="H670" s="272" t="s">
        <v>32</v>
      </c>
      <c r="I670" s="273">
        <v>16</v>
      </c>
      <c r="J670" s="274">
        <f t="shared" si="45"/>
        <v>16</v>
      </c>
      <c r="K670" s="274">
        <v>0.3</v>
      </c>
      <c r="L670" s="274">
        <f t="shared" si="46"/>
        <v>4.8</v>
      </c>
      <c r="M670" s="274">
        <v>0.15</v>
      </c>
      <c r="N670" s="274">
        <f t="shared" si="47"/>
        <v>0.72</v>
      </c>
    </row>
    <row r="671" spans="1:14" ht="15.95" customHeight="1" x14ac:dyDescent="0.25">
      <c r="A671" s="112"/>
      <c r="B671" s="271" t="s">
        <v>213</v>
      </c>
      <c r="C671" s="271" t="s">
        <v>162</v>
      </c>
      <c r="D671" s="271">
        <v>24</v>
      </c>
      <c r="E671" s="272" t="s">
        <v>32</v>
      </c>
      <c r="F671" s="273">
        <v>0</v>
      </c>
      <c r="G671" s="271">
        <v>24</v>
      </c>
      <c r="H671" s="272" t="s">
        <v>32</v>
      </c>
      <c r="I671" s="273">
        <v>6</v>
      </c>
      <c r="J671" s="274">
        <f t="shared" si="45"/>
        <v>6</v>
      </c>
      <c r="K671" s="274">
        <v>0.3</v>
      </c>
      <c r="L671" s="274">
        <f t="shared" si="46"/>
        <v>1.7999999999999998</v>
      </c>
      <c r="M671" s="274">
        <v>0.15</v>
      </c>
      <c r="N671" s="274">
        <f t="shared" si="47"/>
        <v>0.26999999999999996</v>
      </c>
    </row>
    <row r="672" spans="1:14" ht="15.95" customHeight="1" x14ac:dyDescent="0.25">
      <c r="A672" s="112"/>
      <c r="B672" s="271" t="s">
        <v>213</v>
      </c>
      <c r="C672" s="271" t="s">
        <v>167</v>
      </c>
      <c r="D672" s="271">
        <v>24</v>
      </c>
      <c r="E672" s="272" t="s">
        <v>32</v>
      </c>
      <c r="F672" s="273">
        <v>0</v>
      </c>
      <c r="G672" s="271">
        <v>24</v>
      </c>
      <c r="H672" s="272" t="s">
        <v>32</v>
      </c>
      <c r="I672" s="273">
        <v>3</v>
      </c>
      <c r="J672" s="274">
        <f t="shared" si="45"/>
        <v>3</v>
      </c>
      <c r="K672" s="274">
        <v>0.3</v>
      </c>
      <c r="L672" s="274">
        <f t="shared" si="46"/>
        <v>0.89999999999999991</v>
      </c>
      <c r="M672" s="274">
        <v>0.15</v>
      </c>
      <c r="N672" s="274">
        <f t="shared" si="47"/>
        <v>0.13499999999999998</v>
      </c>
    </row>
    <row r="673" spans="1:14" ht="15.95" customHeight="1" x14ac:dyDescent="0.25">
      <c r="A673" s="112"/>
      <c r="B673" s="271" t="s">
        <v>213</v>
      </c>
      <c r="C673" s="271" t="s">
        <v>161</v>
      </c>
      <c r="D673" s="271">
        <v>26</v>
      </c>
      <c r="E673" s="272" t="s">
        <v>32</v>
      </c>
      <c r="F673" s="273">
        <v>0</v>
      </c>
      <c r="G673" s="271">
        <v>26</v>
      </c>
      <c r="H673" s="272" t="s">
        <v>32</v>
      </c>
      <c r="I673" s="273">
        <v>0.5</v>
      </c>
      <c r="J673" s="274">
        <f t="shared" si="45"/>
        <v>0.5</v>
      </c>
      <c r="K673" s="274">
        <v>0.3</v>
      </c>
      <c r="L673" s="274">
        <f t="shared" si="46"/>
        <v>0.15</v>
      </c>
      <c r="M673" s="274">
        <v>0.15</v>
      </c>
      <c r="N673" s="274">
        <f t="shared" si="47"/>
        <v>2.2499999999999999E-2</v>
      </c>
    </row>
    <row r="674" spans="1:14" ht="15.95" customHeight="1" x14ac:dyDescent="0.25">
      <c r="A674" s="112"/>
      <c r="B674" s="271" t="s">
        <v>213</v>
      </c>
      <c r="C674" s="271" t="s">
        <v>167</v>
      </c>
      <c r="D674" s="271">
        <v>29</v>
      </c>
      <c r="E674" s="272" t="s">
        <v>32</v>
      </c>
      <c r="F674" s="273">
        <v>17</v>
      </c>
      <c r="G674" s="271">
        <v>30</v>
      </c>
      <c r="H674" s="272" t="s">
        <v>32</v>
      </c>
      <c r="I674" s="273">
        <v>3</v>
      </c>
      <c r="J674" s="274">
        <f t="shared" si="45"/>
        <v>6</v>
      </c>
      <c r="K674" s="274">
        <v>0.3</v>
      </c>
      <c r="L674" s="274">
        <f t="shared" si="46"/>
        <v>1.7999999999999998</v>
      </c>
      <c r="M674" s="274">
        <v>0.15</v>
      </c>
      <c r="N674" s="274">
        <f t="shared" si="47"/>
        <v>0.26999999999999996</v>
      </c>
    </row>
    <row r="675" spans="1:14" ht="15.95" customHeight="1" x14ac:dyDescent="0.25">
      <c r="A675" s="112"/>
      <c r="B675" s="271" t="s">
        <v>213</v>
      </c>
      <c r="C675" s="271" t="s">
        <v>162</v>
      </c>
      <c r="D675" s="271">
        <v>30</v>
      </c>
      <c r="E675" s="272" t="s">
        <v>32</v>
      </c>
      <c r="F675" s="273">
        <v>3</v>
      </c>
      <c r="G675" s="271">
        <v>30</v>
      </c>
      <c r="H675" s="272" t="s">
        <v>32</v>
      </c>
      <c r="I675" s="273">
        <v>6.5</v>
      </c>
      <c r="J675" s="274">
        <f t="shared" si="45"/>
        <v>3.5</v>
      </c>
      <c r="K675" s="274">
        <v>0.3</v>
      </c>
      <c r="L675" s="274">
        <f t="shared" si="46"/>
        <v>1.05</v>
      </c>
      <c r="M675" s="274">
        <v>0.15</v>
      </c>
      <c r="N675" s="274">
        <f t="shared" si="47"/>
        <v>0.1575</v>
      </c>
    </row>
    <row r="676" spans="1:14" ht="15.95" customHeight="1" x14ac:dyDescent="0.25">
      <c r="A676" s="112"/>
      <c r="B676" s="271" t="s">
        <v>213</v>
      </c>
      <c r="C676" s="271" t="s">
        <v>161</v>
      </c>
      <c r="D676" s="271">
        <v>30</v>
      </c>
      <c r="E676" s="272" t="s">
        <v>32</v>
      </c>
      <c r="F676" s="273">
        <v>10</v>
      </c>
      <c r="G676" s="271">
        <v>30</v>
      </c>
      <c r="H676" s="272" t="s">
        <v>32</v>
      </c>
      <c r="I676" s="273">
        <v>10.5</v>
      </c>
      <c r="J676" s="274">
        <f t="shared" si="45"/>
        <v>0.5</v>
      </c>
      <c r="K676" s="274">
        <v>0.3</v>
      </c>
      <c r="L676" s="274">
        <f t="shared" si="46"/>
        <v>0.15</v>
      </c>
      <c r="M676" s="274">
        <v>0.15</v>
      </c>
      <c r="N676" s="274">
        <f t="shared" si="47"/>
        <v>2.2499999999999999E-2</v>
      </c>
    </row>
    <row r="677" spans="1:14" ht="15.95" customHeight="1" x14ac:dyDescent="0.25">
      <c r="A677" s="112"/>
      <c r="B677" s="271" t="s">
        <v>213</v>
      </c>
      <c r="C677" s="271" t="s">
        <v>167</v>
      </c>
      <c r="D677" s="271">
        <v>33</v>
      </c>
      <c r="E677" s="272" t="s">
        <v>32</v>
      </c>
      <c r="F677" s="273">
        <v>0</v>
      </c>
      <c r="G677" s="271">
        <v>33</v>
      </c>
      <c r="H677" s="272" t="s">
        <v>32</v>
      </c>
      <c r="I677" s="273">
        <v>4</v>
      </c>
      <c r="J677" s="274">
        <f t="shared" si="45"/>
        <v>4</v>
      </c>
      <c r="K677" s="274">
        <v>0.3</v>
      </c>
      <c r="L677" s="274">
        <f t="shared" si="46"/>
        <v>1.2</v>
      </c>
      <c r="M677" s="274">
        <v>0.15</v>
      </c>
      <c r="N677" s="274">
        <f t="shared" si="47"/>
        <v>0.18</v>
      </c>
    </row>
    <row r="678" spans="1:14" ht="15.95" customHeight="1" x14ac:dyDescent="0.25">
      <c r="A678" s="112"/>
      <c r="B678" s="271" t="s">
        <v>213</v>
      </c>
      <c r="C678" s="271" t="s">
        <v>167</v>
      </c>
      <c r="D678" s="271">
        <v>34</v>
      </c>
      <c r="E678" s="272" t="s">
        <v>32</v>
      </c>
      <c r="F678" s="273">
        <v>10</v>
      </c>
      <c r="G678" s="271">
        <v>35</v>
      </c>
      <c r="H678" s="272" t="s">
        <v>32</v>
      </c>
      <c r="I678" s="273">
        <v>10</v>
      </c>
      <c r="J678" s="274">
        <f t="shared" si="45"/>
        <v>20</v>
      </c>
      <c r="K678" s="274">
        <v>0.3</v>
      </c>
      <c r="L678" s="274">
        <f t="shared" si="46"/>
        <v>6</v>
      </c>
      <c r="M678" s="274">
        <v>0.15</v>
      </c>
      <c r="N678" s="274">
        <f t="shared" si="47"/>
        <v>0.89999999999999991</v>
      </c>
    </row>
    <row r="679" spans="1:14" ht="15.95" customHeight="1" x14ac:dyDescent="0.25">
      <c r="A679" s="112"/>
      <c r="B679" s="271" t="s">
        <v>213</v>
      </c>
      <c r="C679" s="271" t="s">
        <v>167</v>
      </c>
      <c r="D679" s="271">
        <v>36</v>
      </c>
      <c r="E679" s="272" t="s">
        <v>32</v>
      </c>
      <c r="F679" s="273">
        <v>0</v>
      </c>
      <c r="G679" s="271">
        <v>36</v>
      </c>
      <c r="H679" s="272" t="s">
        <v>32</v>
      </c>
      <c r="I679" s="273">
        <v>10</v>
      </c>
      <c r="J679" s="274">
        <f t="shared" si="45"/>
        <v>10</v>
      </c>
      <c r="K679" s="274">
        <v>0.3</v>
      </c>
      <c r="L679" s="274">
        <f t="shared" si="46"/>
        <v>3</v>
      </c>
      <c r="M679" s="274">
        <v>0.15</v>
      </c>
      <c r="N679" s="274">
        <f t="shared" si="47"/>
        <v>0.44999999999999996</v>
      </c>
    </row>
    <row r="680" spans="1:14" ht="15.95" customHeight="1" x14ac:dyDescent="0.25">
      <c r="A680" s="112"/>
      <c r="B680" s="271" t="s">
        <v>213</v>
      </c>
      <c r="C680" s="271" t="s">
        <v>185</v>
      </c>
      <c r="D680" s="271">
        <v>36</v>
      </c>
      <c r="E680" s="272" t="s">
        <v>32</v>
      </c>
      <c r="F680" s="273">
        <v>15</v>
      </c>
      <c r="G680" s="271">
        <v>37</v>
      </c>
      <c r="H680" s="272" t="s">
        <v>32</v>
      </c>
      <c r="I680" s="273">
        <v>0</v>
      </c>
      <c r="J680" s="274">
        <f t="shared" si="45"/>
        <v>5</v>
      </c>
      <c r="K680" s="274">
        <v>0.3</v>
      </c>
      <c r="L680" s="274">
        <f t="shared" si="46"/>
        <v>1.5</v>
      </c>
      <c r="M680" s="274">
        <v>0.15</v>
      </c>
      <c r="N680" s="274">
        <f t="shared" si="47"/>
        <v>0.22499999999999998</v>
      </c>
    </row>
    <row r="681" spans="1:14" ht="15.95" customHeight="1" x14ac:dyDescent="0.25">
      <c r="A681" s="112"/>
      <c r="B681" s="271" t="s">
        <v>213</v>
      </c>
      <c r="C681" s="271" t="s">
        <v>185</v>
      </c>
      <c r="D681" s="271">
        <v>37</v>
      </c>
      <c r="E681" s="272" t="s">
        <v>32</v>
      </c>
      <c r="F681" s="273">
        <v>0</v>
      </c>
      <c r="G681" s="271">
        <v>37</v>
      </c>
      <c r="H681" s="272" t="s">
        <v>32</v>
      </c>
      <c r="I681" s="273">
        <v>10</v>
      </c>
      <c r="J681" s="274">
        <f t="shared" si="45"/>
        <v>10</v>
      </c>
      <c r="K681" s="274">
        <v>0.3</v>
      </c>
      <c r="L681" s="274">
        <f t="shared" si="46"/>
        <v>3</v>
      </c>
      <c r="M681" s="274">
        <v>0.15</v>
      </c>
      <c r="N681" s="274">
        <f t="shared" si="47"/>
        <v>0.44999999999999996</v>
      </c>
    </row>
    <row r="682" spans="1:14" ht="15.95" customHeight="1" x14ac:dyDescent="0.25">
      <c r="A682" s="112"/>
      <c r="B682" s="271" t="s">
        <v>213</v>
      </c>
      <c r="C682" s="271" t="s">
        <v>185</v>
      </c>
      <c r="D682" s="271">
        <v>38</v>
      </c>
      <c r="E682" s="272" t="s">
        <v>32</v>
      </c>
      <c r="F682" s="273">
        <v>0</v>
      </c>
      <c r="G682" s="271">
        <v>38</v>
      </c>
      <c r="H682" s="272" t="s">
        <v>32</v>
      </c>
      <c r="I682" s="273">
        <v>2</v>
      </c>
      <c r="J682" s="274">
        <f t="shared" si="45"/>
        <v>2</v>
      </c>
      <c r="K682" s="274">
        <v>0.3</v>
      </c>
      <c r="L682" s="274">
        <f t="shared" si="46"/>
        <v>0.6</v>
      </c>
      <c r="M682" s="274">
        <v>0.15</v>
      </c>
      <c r="N682" s="274">
        <f t="shared" si="47"/>
        <v>0.09</v>
      </c>
    </row>
    <row r="683" spans="1:14" ht="15.95" customHeight="1" x14ac:dyDescent="0.25">
      <c r="A683" s="112"/>
      <c r="B683" s="271" t="s">
        <v>213</v>
      </c>
      <c r="C683" s="271" t="s">
        <v>185</v>
      </c>
      <c r="D683" s="271">
        <v>38</v>
      </c>
      <c r="E683" s="272" t="s">
        <v>32</v>
      </c>
      <c r="F683" s="273">
        <v>14</v>
      </c>
      <c r="G683" s="271">
        <v>38</v>
      </c>
      <c r="H683" s="272" t="s">
        <v>32</v>
      </c>
      <c r="I683" s="273">
        <v>15.5</v>
      </c>
      <c r="J683" s="274">
        <f t="shared" si="45"/>
        <v>1.5</v>
      </c>
      <c r="K683" s="274">
        <v>0.3</v>
      </c>
      <c r="L683" s="274">
        <f t="shared" si="46"/>
        <v>0.44999999999999996</v>
      </c>
      <c r="M683" s="274">
        <v>0.15</v>
      </c>
      <c r="N683" s="274">
        <f t="shared" si="47"/>
        <v>6.7499999999999991E-2</v>
      </c>
    </row>
    <row r="684" spans="1:14" ht="15.95" customHeight="1" x14ac:dyDescent="0.25">
      <c r="A684" s="112"/>
      <c r="B684" s="271" t="s">
        <v>213</v>
      </c>
      <c r="C684" s="271" t="s">
        <v>185</v>
      </c>
      <c r="D684" s="271">
        <v>39</v>
      </c>
      <c r="E684" s="272" t="s">
        <v>32</v>
      </c>
      <c r="F684" s="273">
        <v>12</v>
      </c>
      <c r="G684" s="271">
        <v>40</v>
      </c>
      <c r="H684" s="272" t="s">
        <v>32</v>
      </c>
      <c r="I684" s="273">
        <v>1</v>
      </c>
      <c r="J684" s="274">
        <f t="shared" si="45"/>
        <v>9</v>
      </c>
      <c r="K684" s="274">
        <v>0.3</v>
      </c>
      <c r="L684" s="274">
        <f t="shared" si="46"/>
        <v>2.6999999999999997</v>
      </c>
      <c r="M684" s="274">
        <v>0.15</v>
      </c>
      <c r="N684" s="274">
        <f t="shared" si="47"/>
        <v>0.40499999999999997</v>
      </c>
    </row>
    <row r="685" spans="1:14" ht="15.95" customHeight="1" x14ac:dyDescent="0.25">
      <c r="A685" s="112"/>
      <c r="B685" s="271" t="s">
        <v>213</v>
      </c>
      <c r="C685" s="271" t="s">
        <v>167</v>
      </c>
      <c r="D685" s="271">
        <v>42</v>
      </c>
      <c r="E685" s="272" t="s">
        <v>32</v>
      </c>
      <c r="F685" s="273">
        <v>6</v>
      </c>
      <c r="G685" s="271">
        <v>43</v>
      </c>
      <c r="H685" s="272" t="s">
        <v>32</v>
      </c>
      <c r="I685" s="273">
        <v>9</v>
      </c>
      <c r="J685" s="274">
        <f t="shared" si="45"/>
        <v>23</v>
      </c>
      <c r="K685" s="274">
        <v>0.3</v>
      </c>
      <c r="L685" s="274">
        <f t="shared" si="46"/>
        <v>6.8999999999999995</v>
      </c>
      <c r="M685" s="274">
        <v>0.15</v>
      </c>
      <c r="N685" s="274">
        <f t="shared" si="47"/>
        <v>1.0349999999999999</v>
      </c>
    </row>
    <row r="686" spans="1:14" ht="15.95" customHeight="1" x14ac:dyDescent="0.25">
      <c r="A686" s="112"/>
      <c r="B686" s="271" t="s">
        <v>213</v>
      </c>
      <c r="C686" s="271" t="s">
        <v>185</v>
      </c>
      <c r="D686" s="271">
        <v>47</v>
      </c>
      <c r="E686" s="272" t="s">
        <v>32</v>
      </c>
      <c r="F686" s="273">
        <v>6</v>
      </c>
      <c r="G686" s="271">
        <v>47</v>
      </c>
      <c r="H686" s="272" t="s">
        <v>32</v>
      </c>
      <c r="I686" s="273">
        <v>12.5</v>
      </c>
      <c r="J686" s="274">
        <f t="shared" si="45"/>
        <v>6.5</v>
      </c>
      <c r="K686" s="274">
        <v>0.3</v>
      </c>
      <c r="L686" s="274">
        <f t="shared" si="46"/>
        <v>1.95</v>
      </c>
      <c r="M686" s="274">
        <v>0.15</v>
      </c>
      <c r="N686" s="274">
        <f t="shared" si="47"/>
        <v>0.29249999999999998</v>
      </c>
    </row>
    <row r="687" spans="1:14" ht="15.95" customHeight="1" x14ac:dyDescent="0.25">
      <c r="A687" s="112"/>
      <c r="B687" s="271" t="s">
        <v>213</v>
      </c>
      <c r="C687" s="271" t="s">
        <v>162</v>
      </c>
      <c r="D687" s="271">
        <v>49</v>
      </c>
      <c r="E687" s="272" t="s">
        <v>32</v>
      </c>
      <c r="F687" s="273">
        <v>0</v>
      </c>
      <c r="G687" s="271">
        <v>49</v>
      </c>
      <c r="H687" s="272" t="s">
        <v>32</v>
      </c>
      <c r="I687" s="273">
        <v>10.5</v>
      </c>
      <c r="J687" s="274">
        <f t="shared" si="45"/>
        <v>10.5</v>
      </c>
      <c r="K687" s="274">
        <v>0.3</v>
      </c>
      <c r="L687" s="274">
        <f t="shared" si="46"/>
        <v>3.15</v>
      </c>
      <c r="M687" s="274">
        <v>0.15</v>
      </c>
      <c r="N687" s="274">
        <f t="shared" si="47"/>
        <v>0.47249999999999998</v>
      </c>
    </row>
    <row r="688" spans="1:14" ht="15.95" customHeight="1" x14ac:dyDescent="0.25">
      <c r="A688" s="112"/>
      <c r="B688" s="271" t="s">
        <v>213</v>
      </c>
      <c r="C688" s="271" t="s">
        <v>161</v>
      </c>
      <c r="D688" s="271">
        <v>50</v>
      </c>
      <c r="E688" s="272" t="s">
        <v>32</v>
      </c>
      <c r="F688" s="273">
        <v>0</v>
      </c>
      <c r="G688" s="271">
        <v>50</v>
      </c>
      <c r="H688" s="272" t="s">
        <v>32</v>
      </c>
      <c r="I688" s="273">
        <v>6.5</v>
      </c>
      <c r="J688" s="274">
        <f t="shared" si="45"/>
        <v>6.5</v>
      </c>
      <c r="K688" s="274">
        <v>0.3</v>
      </c>
      <c r="L688" s="274">
        <f t="shared" si="46"/>
        <v>1.95</v>
      </c>
      <c r="M688" s="274">
        <v>0.15</v>
      </c>
      <c r="N688" s="274">
        <f t="shared" si="47"/>
        <v>0.29249999999999998</v>
      </c>
    </row>
    <row r="689" spans="1:14" ht="15.95" customHeight="1" x14ac:dyDescent="0.25">
      <c r="A689" s="112"/>
      <c r="B689" s="271" t="s">
        <v>213</v>
      </c>
      <c r="C689" s="271" t="s">
        <v>167</v>
      </c>
      <c r="D689" s="271">
        <v>51</v>
      </c>
      <c r="E689" s="272" t="s">
        <v>32</v>
      </c>
      <c r="F689" s="273">
        <v>0</v>
      </c>
      <c r="G689" s="271">
        <v>51</v>
      </c>
      <c r="H689" s="272" t="s">
        <v>32</v>
      </c>
      <c r="I689" s="273">
        <v>7.7</v>
      </c>
      <c r="J689" s="274">
        <f t="shared" si="45"/>
        <v>7.7000000000000455</v>
      </c>
      <c r="K689" s="274">
        <v>0.3</v>
      </c>
      <c r="L689" s="274">
        <f t="shared" si="46"/>
        <v>2.3100000000000134</v>
      </c>
      <c r="M689" s="274">
        <v>0.15</v>
      </c>
      <c r="N689" s="274">
        <f t="shared" si="47"/>
        <v>0.34650000000000197</v>
      </c>
    </row>
    <row r="690" spans="1:14" ht="15.95" customHeight="1" x14ac:dyDescent="0.25">
      <c r="A690" s="112"/>
      <c r="B690" s="271" t="s">
        <v>213</v>
      </c>
      <c r="C690" s="271" t="s">
        <v>185</v>
      </c>
      <c r="D690" s="271">
        <v>51</v>
      </c>
      <c r="E690" s="272" t="s">
        <v>32</v>
      </c>
      <c r="F690" s="273">
        <v>0</v>
      </c>
      <c r="G690" s="271">
        <v>51</v>
      </c>
      <c r="H690" s="272" t="s">
        <v>32</v>
      </c>
      <c r="I690" s="273">
        <v>16.5</v>
      </c>
      <c r="J690" s="274">
        <f t="shared" si="45"/>
        <v>16.5</v>
      </c>
      <c r="K690" s="274">
        <v>0.3</v>
      </c>
      <c r="L690" s="274">
        <f t="shared" si="46"/>
        <v>4.95</v>
      </c>
      <c r="M690" s="274">
        <v>0.15</v>
      </c>
      <c r="N690" s="274">
        <f t="shared" si="47"/>
        <v>0.74250000000000005</v>
      </c>
    </row>
    <row r="691" spans="1:14" ht="15.95" customHeight="1" x14ac:dyDescent="0.25">
      <c r="A691" s="112"/>
      <c r="B691" s="271" t="s">
        <v>213</v>
      </c>
      <c r="C691" s="271" t="s">
        <v>48</v>
      </c>
      <c r="D691" s="271">
        <v>52</v>
      </c>
      <c r="E691" s="272" t="s">
        <v>32</v>
      </c>
      <c r="F691" s="273">
        <v>15</v>
      </c>
      <c r="G691" s="271">
        <v>55</v>
      </c>
      <c r="H691" s="272" t="s">
        <v>32</v>
      </c>
      <c r="I691" s="273">
        <v>10</v>
      </c>
      <c r="J691" s="274">
        <f t="shared" si="45"/>
        <v>55</v>
      </c>
      <c r="K691" s="274">
        <v>0.3</v>
      </c>
      <c r="L691" s="274">
        <f t="shared" si="46"/>
        <v>16.5</v>
      </c>
      <c r="M691" s="274">
        <v>0.15</v>
      </c>
      <c r="N691" s="274">
        <f t="shared" si="47"/>
        <v>2.4750000000000001</v>
      </c>
    </row>
    <row r="692" spans="1:14" ht="15.95" customHeight="1" x14ac:dyDescent="0.25">
      <c r="A692" s="112"/>
      <c r="B692" s="271" t="s">
        <v>213</v>
      </c>
      <c r="C692" s="271" t="s">
        <v>49</v>
      </c>
      <c r="D692" s="271">
        <v>58</v>
      </c>
      <c r="E692" s="272" t="s">
        <v>32</v>
      </c>
      <c r="F692" s="273">
        <v>11</v>
      </c>
      <c r="G692" s="271">
        <v>59</v>
      </c>
      <c r="H692" s="272" t="s">
        <v>32</v>
      </c>
      <c r="I692" s="273">
        <v>5</v>
      </c>
      <c r="J692" s="274">
        <f t="shared" si="45"/>
        <v>14</v>
      </c>
      <c r="K692" s="274">
        <v>0.3</v>
      </c>
      <c r="L692" s="274">
        <f t="shared" si="46"/>
        <v>4.2</v>
      </c>
      <c r="M692" s="274">
        <v>0.15</v>
      </c>
      <c r="N692" s="274">
        <f t="shared" si="47"/>
        <v>0.63</v>
      </c>
    </row>
    <row r="693" spans="1:14" ht="15.95" customHeight="1" x14ac:dyDescent="0.25">
      <c r="A693" s="112"/>
      <c r="B693" s="271" t="s">
        <v>213</v>
      </c>
      <c r="C693" s="271" t="s">
        <v>48</v>
      </c>
      <c r="D693" s="271">
        <v>64</v>
      </c>
      <c r="E693" s="272" t="s">
        <v>32</v>
      </c>
      <c r="F693" s="273">
        <v>5</v>
      </c>
      <c r="G693" s="271">
        <v>64</v>
      </c>
      <c r="H693" s="272" t="s">
        <v>32</v>
      </c>
      <c r="I693" s="273">
        <v>12</v>
      </c>
      <c r="J693" s="274">
        <f t="shared" si="45"/>
        <v>7</v>
      </c>
      <c r="K693" s="274">
        <v>0.3</v>
      </c>
      <c r="L693" s="274">
        <f t="shared" si="46"/>
        <v>2.1</v>
      </c>
      <c r="M693" s="274">
        <v>0.15</v>
      </c>
      <c r="N693" s="274">
        <f t="shared" si="47"/>
        <v>0.315</v>
      </c>
    </row>
    <row r="694" spans="1:14" ht="15.95" customHeight="1" x14ac:dyDescent="0.25">
      <c r="A694" s="112"/>
      <c r="B694" s="271" t="s">
        <v>213</v>
      </c>
      <c r="C694" s="271" t="s">
        <v>48</v>
      </c>
      <c r="D694" s="271">
        <v>69</v>
      </c>
      <c r="E694" s="272" t="s">
        <v>32</v>
      </c>
      <c r="F694" s="273">
        <v>10</v>
      </c>
      <c r="G694" s="271">
        <v>70</v>
      </c>
      <c r="H694" s="272" t="s">
        <v>32</v>
      </c>
      <c r="I694" s="273">
        <v>2</v>
      </c>
      <c r="J694" s="274">
        <f t="shared" si="45"/>
        <v>12</v>
      </c>
      <c r="K694" s="274">
        <v>0.3</v>
      </c>
      <c r="L694" s="274">
        <f t="shared" si="46"/>
        <v>3.5999999999999996</v>
      </c>
      <c r="M694" s="274">
        <v>0.15</v>
      </c>
      <c r="N694" s="274">
        <f t="shared" si="47"/>
        <v>0.53999999999999992</v>
      </c>
    </row>
    <row r="695" spans="1:14" ht="15.95" customHeight="1" x14ac:dyDescent="0.25">
      <c r="A695" s="112"/>
      <c r="B695" s="271" t="s">
        <v>213</v>
      </c>
      <c r="C695" s="271" t="s">
        <v>49</v>
      </c>
      <c r="D695" s="271">
        <v>80</v>
      </c>
      <c r="E695" s="272" t="s">
        <v>32</v>
      </c>
      <c r="F695" s="273">
        <v>4</v>
      </c>
      <c r="G695" s="271">
        <v>81</v>
      </c>
      <c r="H695" s="272" t="s">
        <v>32</v>
      </c>
      <c r="I695" s="273">
        <v>1</v>
      </c>
      <c r="J695" s="274">
        <f t="shared" si="45"/>
        <v>17</v>
      </c>
      <c r="K695" s="274">
        <v>0.3</v>
      </c>
      <c r="L695" s="274">
        <f t="shared" si="46"/>
        <v>5.0999999999999996</v>
      </c>
      <c r="M695" s="274">
        <v>0.15</v>
      </c>
      <c r="N695" s="274">
        <f t="shared" si="47"/>
        <v>0.7649999999999999</v>
      </c>
    </row>
    <row r="696" spans="1:14" ht="15.95" customHeight="1" x14ac:dyDescent="0.25">
      <c r="A696" s="112"/>
      <c r="B696" s="271" t="s">
        <v>213</v>
      </c>
      <c r="C696" s="271" t="s">
        <v>49</v>
      </c>
      <c r="D696" s="271">
        <v>84</v>
      </c>
      <c r="E696" s="272" t="s">
        <v>32</v>
      </c>
      <c r="F696" s="273">
        <v>7</v>
      </c>
      <c r="G696" s="271">
        <v>84</v>
      </c>
      <c r="H696" s="272" t="s">
        <v>32</v>
      </c>
      <c r="I696" s="273">
        <v>15</v>
      </c>
      <c r="J696" s="274">
        <f t="shared" si="45"/>
        <v>8</v>
      </c>
      <c r="K696" s="274">
        <v>0.3</v>
      </c>
      <c r="L696" s="274">
        <f t="shared" si="46"/>
        <v>2.4</v>
      </c>
      <c r="M696" s="274">
        <v>0.15</v>
      </c>
      <c r="N696" s="274">
        <f t="shared" si="47"/>
        <v>0.36</v>
      </c>
    </row>
    <row r="697" spans="1:14" ht="15.95" customHeight="1" x14ac:dyDescent="0.25">
      <c r="A697" s="112"/>
      <c r="B697" s="271" t="s">
        <v>213</v>
      </c>
      <c r="C697" s="271" t="s">
        <v>49</v>
      </c>
      <c r="D697" s="271">
        <v>85</v>
      </c>
      <c r="E697" s="272" t="s">
        <v>32</v>
      </c>
      <c r="F697" s="273">
        <v>10</v>
      </c>
      <c r="G697" s="271">
        <v>86</v>
      </c>
      <c r="H697" s="272" t="s">
        <v>32</v>
      </c>
      <c r="I697" s="273">
        <v>0</v>
      </c>
      <c r="J697" s="274">
        <f t="shared" si="45"/>
        <v>10</v>
      </c>
      <c r="K697" s="274">
        <v>0.3</v>
      </c>
      <c r="L697" s="274">
        <f t="shared" si="46"/>
        <v>3</v>
      </c>
      <c r="M697" s="274">
        <v>0.15</v>
      </c>
      <c r="N697" s="274">
        <f t="shared" si="47"/>
        <v>0.44999999999999996</v>
      </c>
    </row>
    <row r="698" spans="1:14" ht="15.95" customHeight="1" x14ac:dyDescent="0.25">
      <c r="A698" s="112"/>
      <c r="B698" s="168" t="s">
        <v>193</v>
      </c>
      <c r="C698" s="168" t="s">
        <v>161</v>
      </c>
      <c r="D698" s="168">
        <v>75</v>
      </c>
      <c r="E698" s="262" t="s">
        <v>32</v>
      </c>
      <c r="F698" s="263">
        <v>0</v>
      </c>
      <c r="G698" s="168">
        <v>75</v>
      </c>
      <c r="H698" s="262" t="s">
        <v>32</v>
      </c>
      <c r="I698" s="263">
        <v>11.68</v>
      </c>
      <c r="J698" s="274">
        <f t="shared" si="45"/>
        <v>11.680000000000064</v>
      </c>
      <c r="K698" s="274">
        <v>0.3</v>
      </c>
      <c r="L698" s="274">
        <f t="shared" si="46"/>
        <v>3.5040000000000191</v>
      </c>
      <c r="M698" s="274">
        <v>0.15</v>
      </c>
      <c r="N698" s="274">
        <f t="shared" si="47"/>
        <v>0.52560000000000284</v>
      </c>
    </row>
    <row r="699" spans="1:14" ht="15.95" customHeight="1" x14ac:dyDescent="0.25">
      <c r="A699" s="112"/>
      <c r="B699" s="168" t="s">
        <v>193</v>
      </c>
      <c r="C699" s="168" t="s">
        <v>162</v>
      </c>
      <c r="D699" s="168">
        <v>83</v>
      </c>
      <c r="E699" s="262" t="s">
        <v>32</v>
      </c>
      <c r="F699" s="263">
        <v>0</v>
      </c>
      <c r="G699" s="168">
        <v>84</v>
      </c>
      <c r="H699" s="262" t="s">
        <v>32</v>
      </c>
      <c r="I699" s="263">
        <v>0</v>
      </c>
      <c r="J699" s="274">
        <f t="shared" si="45"/>
        <v>20</v>
      </c>
      <c r="K699" s="274">
        <v>0.3</v>
      </c>
      <c r="L699" s="274">
        <f t="shared" si="46"/>
        <v>6</v>
      </c>
      <c r="M699" s="274">
        <v>0.15</v>
      </c>
      <c r="N699" s="274">
        <f t="shared" si="47"/>
        <v>0.89999999999999991</v>
      </c>
    </row>
    <row r="700" spans="1:14" ht="15.95" customHeight="1" x14ac:dyDescent="0.25">
      <c r="A700" s="112"/>
      <c r="B700" s="168" t="s">
        <v>193</v>
      </c>
      <c r="C700" s="168" t="s">
        <v>161</v>
      </c>
      <c r="D700" s="168">
        <v>83</v>
      </c>
      <c r="E700" s="262" t="s">
        <v>32</v>
      </c>
      <c r="F700" s="263">
        <v>16</v>
      </c>
      <c r="G700" s="168">
        <v>90</v>
      </c>
      <c r="H700" s="262" t="s">
        <v>32</v>
      </c>
      <c r="I700" s="263">
        <v>3</v>
      </c>
      <c r="J700" s="274">
        <f t="shared" si="45"/>
        <v>127</v>
      </c>
      <c r="K700" s="274">
        <v>0.3</v>
      </c>
      <c r="L700" s="274">
        <f t="shared" si="46"/>
        <v>38.1</v>
      </c>
      <c r="M700" s="274">
        <v>0.15</v>
      </c>
      <c r="N700" s="274">
        <f t="shared" si="47"/>
        <v>5.7149999999999999</v>
      </c>
    </row>
    <row r="701" spans="1:14" ht="15.95" customHeight="1" x14ac:dyDescent="0.25">
      <c r="A701" s="112"/>
      <c r="B701" s="168" t="s">
        <v>193</v>
      </c>
      <c r="C701" s="168" t="s">
        <v>161</v>
      </c>
      <c r="D701" s="168">
        <v>91</v>
      </c>
      <c r="E701" s="262" t="s">
        <v>32</v>
      </c>
      <c r="F701" s="263">
        <v>0</v>
      </c>
      <c r="G701" s="168">
        <v>98</v>
      </c>
      <c r="H701" s="262" t="s">
        <v>32</v>
      </c>
      <c r="I701" s="263">
        <v>9.5</v>
      </c>
      <c r="J701" s="274">
        <f t="shared" si="45"/>
        <v>149.5</v>
      </c>
      <c r="K701" s="274">
        <v>0.3</v>
      </c>
      <c r="L701" s="274">
        <f t="shared" si="46"/>
        <v>44.85</v>
      </c>
      <c r="M701" s="274">
        <v>0.15</v>
      </c>
      <c r="N701" s="274">
        <f t="shared" si="47"/>
        <v>6.7275</v>
      </c>
    </row>
    <row r="702" spans="1:14" ht="15.95" customHeight="1" x14ac:dyDescent="0.25">
      <c r="A702" s="112"/>
      <c r="B702" s="168" t="s">
        <v>193</v>
      </c>
      <c r="C702" s="168" t="s">
        <v>162</v>
      </c>
      <c r="D702" s="168">
        <v>94</v>
      </c>
      <c r="E702" s="262" t="s">
        <v>32</v>
      </c>
      <c r="F702" s="263">
        <v>12</v>
      </c>
      <c r="G702" s="168">
        <v>98</v>
      </c>
      <c r="H702" s="262" t="s">
        <v>32</v>
      </c>
      <c r="I702" s="263">
        <v>0</v>
      </c>
      <c r="J702" s="274">
        <f t="shared" si="45"/>
        <v>68</v>
      </c>
      <c r="K702" s="274">
        <v>0.3</v>
      </c>
      <c r="L702" s="274">
        <f t="shared" si="46"/>
        <v>20.399999999999999</v>
      </c>
      <c r="M702" s="274">
        <v>0.15</v>
      </c>
      <c r="N702" s="274">
        <f t="shared" si="47"/>
        <v>3.0599999999999996</v>
      </c>
    </row>
    <row r="703" spans="1:14" ht="15.95" customHeight="1" x14ac:dyDescent="0.25">
      <c r="A703" s="112"/>
      <c r="B703" s="168" t="s">
        <v>193</v>
      </c>
      <c r="C703" s="168" t="s">
        <v>162</v>
      </c>
      <c r="D703" s="168">
        <v>102</v>
      </c>
      <c r="E703" s="262" t="s">
        <v>32</v>
      </c>
      <c r="F703" s="263">
        <v>8</v>
      </c>
      <c r="G703" s="168">
        <v>105</v>
      </c>
      <c r="H703" s="262" t="s">
        <v>32</v>
      </c>
      <c r="I703" s="263">
        <v>8</v>
      </c>
      <c r="J703" s="274">
        <f t="shared" si="45"/>
        <v>60</v>
      </c>
      <c r="K703" s="274">
        <v>0.3</v>
      </c>
      <c r="L703" s="274">
        <f t="shared" si="46"/>
        <v>18</v>
      </c>
      <c r="M703" s="274">
        <v>0.15</v>
      </c>
      <c r="N703" s="274">
        <f t="shared" si="47"/>
        <v>2.6999999999999997</v>
      </c>
    </row>
    <row r="704" spans="1:14" ht="15.95" customHeight="1" x14ac:dyDescent="0.25">
      <c r="A704" s="112"/>
      <c r="B704" s="168" t="s">
        <v>193</v>
      </c>
      <c r="C704" s="168" t="s">
        <v>161</v>
      </c>
      <c r="D704" s="168">
        <v>104</v>
      </c>
      <c r="E704" s="262" t="s">
        <v>32</v>
      </c>
      <c r="F704" s="263">
        <v>8</v>
      </c>
      <c r="G704" s="168">
        <v>105</v>
      </c>
      <c r="H704" s="262" t="s">
        <v>32</v>
      </c>
      <c r="I704" s="263">
        <v>8.5</v>
      </c>
      <c r="J704" s="274">
        <f t="shared" si="45"/>
        <v>20.5</v>
      </c>
      <c r="K704" s="274">
        <v>0.3</v>
      </c>
      <c r="L704" s="274">
        <f t="shared" si="46"/>
        <v>6.1499999999999995</v>
      </c>
      <c r="M704" s="274">
        <v>0.15</v>
      </c>
      <c r="N704" s="274">
        <f t="shared" si="47"/>
        <v>0.92249999999999988</v>
      </c>
    </row>
    <row r="705" spans="1:14" ht="15.95" customHeight="1" x14ac:dyDescent="0.25">
      <c r="A705" s="112"/>
      <c r="B705" s="168" t="s">
        <v>193</v>
      </c>
      <c r="C705" s="168" t="s">
        <v>161</v>
      </c>
      <c r="D705" s="168">
        <v>113</v>
      </c>
      <c r="E705" s="262" t="s">
        <v>32</v>
      </c>
      <c r="F705" s="263">
        <v>13</v>
      </c>
      <c r="G705" s="168">
        <v>115</v>
      </c>
      <c r="H705" s="262" t="s">
        <v>32</v>
      </c>
      <c r="I705" s="263">
        <v>0</v>
      </c>
      <c r="J705" s="274">
        <f t="shared" si="45"/>
        <v>27</v>
      </c>
      <c r="K705" s="274">
        <v>0.3</v>
      </c>
      <c r="L705" s="274">
        <f t="shared" si="46"/>
        <v>8.1</v>
      </c>
      <c r="M705" s="274">
        <v>0.15</v>
      </c>
      <c r="N705" s="274">
        <f t="shared" si="47"/>
        <v>1.2149999999999999</v>
      </c>
    </row>
    <row r="706" spans="1:14" ht="15.95" customHeight="1" x14ac:dyDescent="0.25">
      <c r="A706" s="112"/>
      <c r="B706" s="168" t="s">
        <v>193</v>
      </c>
      <c r="C706" s="168" t="s">
        <v>162</v>
      </c>
      <c r="D706" s="168">
        <v>115</v>
      </c>
      <c r="E706" s="262" t="s">
        <v>32</v>
      </c>
      <c r="F706" s="263">
        <v>0</v>
      </c>
      <c r="G706" s="168">
        <v>117</v>
      </c>
      <c r="H706" s="262" t="s">
        <v>32</v>
      </c>
      <c r="I706" s="263">
        <v>10</v>
      </c>
      <c r="J706" s="274">
        <f t="shared" si="45"/>
        <v>50</v>
      </c>
      <c r="K706" s="274">
        <v>0.3</v>
      </c>
      <c r="L706" s="274">
        <f t="shared" si="46"/>
        <v>15</v>
      </c>
      <c r="M706" s="274">
        <v>0.15</v>
      </c>
      <c r="N706" s="274">
        <f t="shared" si="47"/>
        <v>2.25</v>
      </c>
    </row>
    <row r="707" spans="1:14" ht="15.95" customHeight="1" x14ac:dyDescent="0.25">
      <c r="A707" s="112"/>
      <c r="B707" s="168" t="s">
        <v>214</v>
      </c>
      <c r="C707" s="168" t="s">
        <v>159</v>
      </c>
      <c r="D707" s="168"/>
      <c r="E707" s="262" t="s">
        <v>32</v>
      </c>
      <c r="F707" s="263"/>
      <c r="G707" s="168"/>
      <c r="H707" s="262" t="s">
        <v>32</v>
      </c>
      <c r="I707" s="263"/>
      <c r="J707" s="274">
        <v>53</v>
      </c>
      <c r="K707" s="274">
        <v>0.3</v>
      </c>
      <c r="L707" s="274">
        <f t="shared" si="46"/>
        <v>15.899999999999999</v>
      </c>
      <c r="M707" s="274">
        <v>0.15</v>
      </c>
      <c r="N707" s="274">
        <f t="shared" si="47"/>
        <v>2.3849999999999998</v>
      </c>
    </row>
    <row r="708" spans="1:14" ht="15.95" customHeight="1" x14ac:dyDescent="0.25">
      <c r="A708" s="112"/>
      <c r="B708" s="168" t="s">
        <v>193</v>
      </c>
      <c r="C708" s="168" t="s">
        <v>48</v>
      </c>
      <c r="D708" s="168">
        <v>125</v>
      </c>
      <c r="E708" s="262" t="s">
        <v>32</v>
      </c>
      <c r="F708" s="263">
        <v>0</v>
      </c>
      <c r="G708" s="168">
        <v>126</v>
      </c>
      <c r="H708" s="262" t="s">
        <v>32</v>
      </c>
      <c r="I708" s="263">
        <v>5</v>
      </c>
      <c r="J708" s="274">
        <f t="shared" si="45"/>
        <v>25</v>
      </c>
      <c r="K708" s="274">
        <v>0.3</v>
      </c>
      <c r="L708" s="274">
        <f t="shared" si="46"/>
        <v>7.5</v>
      </c>
      <c r="M708" s="274">
        <v>0.15</v>
      </c>
      <c r="N708" s="274">
        <f t="shared" si="47"/>
        <v>1.125</v>
      </c>
    </row>
    <row r="709" spans="1:14" ht="15.95" customHeight="1" x14ac:dyDescent="0.25">
      <c r="A709" s="112"/>
      <c r="B709" s="168" t="s">
        <v>193</v>
      </c>
      <c r="C709" s="168" t="s">
        <v>49</v>
      </c>
      <c r="D709" s="168">
        <v>131</v>
      </c>
      <c r="E709" s="262" t="s">
        <v>32</v>
      </c>
      <c r="F709" s="263">
        <v>10</v>
      </c>
      <c r="G709" s="168">
        <v>132</v>
      </c>
      <c r="H709" s="262" t="s">
        <v>32</v>
      </c>
      <c r="I709" s="263">
        <v>2.5</v>
      </c>
      <c r="J709" s="274">
        <f t="shared" si="45"/>
        <v>12.5</v>
      </c>
      <c r="K709" s="274">
        <v>0.3</v>
      </c>
      <c r="L709" s="274">
        <f t="shared" si="46"/>
        <v>3.75</v>
      </c>
      <c r="M709" s="274">
        <v>0.15</v>
      </c>
      <c r="N709" s="274">
        <f t="shared" si="47"/>
        <v>0.5625</v>
      </c>
    </row>
    <row r="710" spans="1:14" ht="15.95" customHeight="1" x14ac:dyDescent="0.25">
      <c r="A710" s="112"/>
      <c r="B710" s="313" t="s">
        <v>207</v>
      </c>
      <c r="C710" s="312"/>
      <c r="D710" s="312"/>
      <c r="E710" s="312"/>
      <c r="F710" s="312"/>
      <c r="G710" s="312"/>
      <c r="H710" s="312"/>
      <c r="I710" s="312"/>
      <c r="J710" s="312"/>
      <c r="K710" s="312"/>
      <c r="L710" s="312"/>
      <c r="M710" s="342"/>
      <c r="N710" s="138">
        <f>SUM(N663:N709)</f>
        <v>44.418150000000004</v>
      </c>
    </row>
    <row r="711" spans="1:14" ht="15.95" customHeight="1" x14ac:dyDescent="0.25">
      <c r="A711" s="112"/>
      <c r="B711" s="19"/>
      <c r="C711" s="74"/>
      <c r="D711" s="74"/>
      <c r="E711" s="74"/>
      <c r="F711" s="74"/>
      <c r="G711" s="74"/>
      <c r="H711" s="74"/>
      <c r="I711" s="74"/>
      <c r="J711" s="74"/>
      <c r="K711" s="74"/>
      <c r="L711" s="125"/>
      <c r="M711" s="112"/>
      <c r="N711" s="112"/>
    </row>
    <row r="712" spans="1:14" ht="15.95" customHeight="1" x14ac:dyDescent="0.25">
      <c r="A712" s="112"/>
      <c r="B712" s="265"/>
      <c r="C712" s="129"/>
      <c r="D712" s="129"/>
      <c r="E712" s="129"/>
      <c r="F712" s="129"/>
      <c r="G712" s="129"/>
      <c r="H712" s="129"/>
      <c r="I712" s="129"/>
      <c r="J712" s="129"/>
      <c r="K712" s="129"/>
      <c r="L712" s="266"/>
      <c r="M712" s="264"/>
      <c r="N712" s="264"/>
    </row>
    <row r="713" spans="1:14" ht="47.25" customHeight="1" x14ac:dyDescent="0.25">
      <c r="A713" s="112"/>
      <c r="B713" s="195" t="s">
        <v>68</v>
      </c>
      <c r="C713" s="195" t="s">
        <v>145</v>
      </c>
      <c r="D713" s="314" t="s">
        <v>55</v>
      </c>
      <c r="E713" s="314"/>
      <c r="F713" s="314"/>
      <c r="G713" s="314" t="s">
        <v>56</v>
      </c>
      <c r="H713" s="314"/>
      <c r="I713" s="314"/>
      <c r="J713" s="195" t="s">
        <v>120</v>
      </c>
      <c r="K713" s="195" t="s">
        <v>121</v>
      </c>
      <c r="L713" s="195" t="s">
        <v>165</v>
      </c>
      <c r="M713" s="195" t="s">
        <v>58</v>
      </c>
      <c r="N713" s="195" t="s">
        <v>166</v>
      </c>
    </row>
    <row r="714" spans="1:14" ht="15.95" customHeight="1" x14ac:dyDescent="0.25">
      <c r="A714" s="112"/>
      <c r="B714" s="168" t="s">
        <v>213</v>
      </c>
      <c r="C714" s="168" t="s">
        <v>48</v>
      </c>
      <c r="D714" s="168">
        <v>19</v>
      </c>
      <c r="E714" s="262" t="s">
        <v>32</v>
      </c>
      <c r="F714" s="263">
        <v>0</v>
      </c>
      <c r="G714" s="168">
        <v>20</v>
      </c>
      <c r="H714" s="262" t="s">
        <v>32</v>
      </c>
      <c r="I714" s="263">
        <v>0.7</v>
      </c>
      <c r="J714" s="275">
        <f>(G714*20+I714)-(D714*20+F714)</f>
        <v>20.699999999999989</v>
      </c>
      <c r="K714" s="275">
        <v>0.45</v>
      </c>
      <c r="L714" s="275">
        <f>J714*K714</f>
        <v>9.3149999999999959</v>
      </c>
      <c r="M714" s="275">
        <v>0.15</v>
      </c>
      <c r="N714" s="275">
        <f>L714*M714</f>
        <v>1.3972499999999994</v>
      </c>
    </row>
    <row r="715" spans="1:14" ht="15.95" customHeight="1" x14ac:dyDescent="0.25">
      <c r="A715" s="112"/>
      <c r="B715" s="168" t="s">
        <v>213</v>
      </c>
      <c r="C715" s="168" t="s">
        <v>49</v>
      </c>
      <c r="D715" s="168">
        <v>58</v>
      </c>
      <c r="E715" s="262" t="s">
        <v>32</v>
      </c>
      <c r="F715" s="263">
        <v>0</v>
      </c>
      <c r="G715" s="168">
        <v>58</v>
      </c>
      <c r="H715" s="262" t="s">
        <v>32</v>
      </c>
      <c r="I715" s="263">
        <v>11</v>
      </c>
      <c r="J715" s="275">
        <f t="shared" ref="J715:J716" si="48">(G715*20+I715)-(D715*20+F715)</f>
        <v>11</v>
      </c>
      <c r="K715" s="275">
        <v>0.45</v>
      </c>
      <c r="L715" s="275">
        <f t="shared" ref="L715:L719" si="49">J715*K715</f>
        <v>4.95</v>
      </c>
      <c r="M715" s="275">
        <v>0.15</v>
      </c>
      <c r="N715" s="275">
        <f t="shared" ref="N715:N719" si="50">L715*M715</f>
        <v>0.74250000000000005</v>
      </c>
    </row>
    <row r="716" spans="1:14" ht="15.95" customHeight="1" x14ac:dyDescent="0.25">
      <c r="A716" s="112"/>
      <c r="B716" s="168" t="s">
        <v>213</v>
      </c>
      <c r="C716" s="168" t="s">
        <v>48</v>
      </c>
      <c r="D716" s="168">
        <v>59</v>
      </c>
      <c r="E716" s="262" t="s">
        <v>32</v>
      </c>
      <c r="F716" s="263">
        <v>5</v>
      </c>
      <c r="G716" s="168">
        <v>59</v>
      </c>
      <c r="H716" s="262" t="s">
        <v>32</v>
      </c>
      <c r="I716" s="263">
        <v>15</v>
      </c>
      <c r="J716" s="275">
        <f t="shared" si="48"/>
        <v>10</v>
      </c>
      <c r="K716" s="275">
        <v>0.45</v>
      </c>
      <c r="L716" s="275">
        <f t="shared" si="49"/>
        <v>4.5</v>
      </c>
      <c r="M716" s="275">
        <v>0.15</v>
      </c>
      <c r="N716" s="275">
        <f t="shared" si="50"/>
        <v>0.67499999999999993</v>
      </c>
    </row>
    <row r="717" spans="1:14" ht="15.95" customHeight="1" x14ac:dyDescent="0.25">
      <c r="A717" s="112"/>
      <c r="B717" s="168" t="s">
        <v>193</v>
      </c>
      <c r="C717" s="168" t="s">
        <v>48</v>
      </c>
      <c r="D717" s="168">
        <v>0</v>
      </c>
      <c r="E717" s="262" t="s">
        <v>32</v>
      </c>
      <c r="F717" s="263">
        <v>9</v>
      </c>
      <c r="G717" s="168">
        <v>2</v>
      </c>
      <c r="H717" s="262" t="s">
        <v>32</v>
      </c>
      <c r="I717" s="263">
        <v>5</v>
      </c>
      <c r="J717" s="275">
        <v>36</v>
      </c>
      <c r="K717" s="275">
        <v>0.45</v>
      </c>
      <c r="L717" s="275">
        <f t="shared" si="49"/>
        <v>16.2</v>
      </c>
      <c r="M717" s="275">
        <v>0.15</v>
      </c>
      <c r="N717" s="275">
        <f t="shared" si="50"/>
        <v>2.4299999999999997</v>
      </c>
    </row>
    <row r="718" spans="1:14" ht="15.95" customHeight="1" x14ac:dyDescent="0.25">
      <c r="A718" s="112"/>
      <c r="B718" s="168" t="s">
        <v>193</v>
      </c>
      <c r="C718" s="168" t="s">
        <v>48</v>
      </c>
      <c r="D718" s="168">
        <v>3</v>
      </c>
      <c r="E718" s="262" t="s">
        <v>32</v>
      </c>
      <c r="F718" s="263">
        <v>13</v>
      </c>
      <c r="G718" s="168">
        <v>5</v>
      </c>
      <c r="H718" s="262" t="s">
        <v>32</v>
      </c>
      <c r="I718" s="263">
        <v>14</v>
      </c>
      <c r="J718" s="275">
        <v>41</v>
      </c>
      <c r="K718" s="275">
        <v>0.45</v>
      </c>
      <c r="L718" s="275">
        <f t="shared" si="49"/>
        <v>18.45</v>
      </c>
      <c r="M718" s="275">
        <v>0.15</v>
      </c>
      <c r="N718" s="275">
        <f t="shared" si="50"/>
        <v>2.7674999999999996</v>
      </c>
    </row>
    <row r="719" spans="1:14" ht="15.95" customHeight="1" x14ac:dyDescent="0.25">
      <c r="A719" s="112"/>
      <c r="B719" s="168" t="s">
        <v>193</v>
      </c>
      <c r="C719" s="168" t="s">
        <v>48</v>
      </c>
      <c r="D719" s="168">
        <v>10</v>
      </c>
      <c r="E719" s="262" t="s">
        <v>32</v>
      </c>
      <c r="F719" s="263">
        <v>10</v>
      </c>
      <c r="G719" s="168">
        <v>11</v>
      </c>
      <c r="H719" s="262" t="s">
        <v>32</v>
      </c>
      <c r="I719" s="263">
        <v>17</v>
      </c>
      <c r="J719" s="275">
        <v>27</v>
      </c>
      <c r="K719" s="275">
        <v>0.45</v>
      </c>
      <c r="L719" s="275">
        <f t="shared" si="49"/>
        <v>12.15</v>
      </c>
      <c r="M719" s="275">
        <v>0.15</v>
      </c>
      <c r="N719" s="275">
        <f t="shared" si="50"/>
        <v>1.8225</v>
      </c>
    </row>
    <row r="720" spans="1:14" ht="15.95" customHeight="1" x14ac:dyDescent="0.25">
      <c r="A720" s="112"/>
      <c r="B720" s="313" t="s">
        <v>207</v>
      </c>
      <c r="C720" s="312"/>
      <c r="D720" s="312"/>
      <c r="E720" s="312"/>
      <c r="F720" s="312"/>
      <c r="G720" s="312"/>
      <c r="H720" s="312"/>
      <c r="I720" s="312"/>
      <c r="J720" s="312"/>
      <c r="K720" s="312"/>
      <c r="L720" s="312"/>
      <c r="M720" s="342"/>
      <c r="N720" s="189">
        <f>SUM(N714:N719)</f>
        <v>9.8347499999999979</v>
      </c>
    </row>
    <row r="721" spans="1:14" ht="15.95" customHeight="1" x14ac:dyDescent="0.25">
      <c r="A721" s="112"/>
      <c r="B721" s="19"/>
      <c r="C721" s="74"/>
      <c r="D721" s="74"/>
      <c r="E721" s="74"/>
      <c r="F721" s="74"/>
      <c r="G721" s="74"/>
      <c r="H721" s="74"/>
      <c r="I721" s="74"/>
      <c r="J721" s="74"/>
      <c r="K721" s="74"/>
      <c r="L721" s="125"/>
      <c r="M721" s="112"/>
      <c r="N721" s="112"/>
    </row>
    <row r="722" spans="1:14" ht="15.95" customHeight="1" x14ac:dyDescent="0.25">
      <c r="A722" s="112"/>
      <c r="B722" s="19"/>
      <c r="C722" s="74"/>
      <c r="D722" s="74"/>
      <c r="E722" s="74"/>
      <c r="F722" s="74"/>
      <c r="G722" s="74"/>
      <c r="H722" s="74"/>
      <c r="I722" s="74"/>
      <c r="J722" s="74"/>
      <c r="K722" s="74"/>
      <c r="L722" s="125"/>
      <c r="M722" s="112"/>
      <c r="N722" s="112"/>
    </row>
    <row r="723" spans="1:14" ht="15.95" customHeight="1" x14ac:dyDescent="0.25">
      <c r="A723" s="112"/>
      <c r="B723" s="65" t="s">
        <v>124</v>
      </c>
      <c r="C723" s="267" t="s">
        <v>32</v>
      </c>
      <c r="D723" s="50" t="s">
        <v>125</v>
      </c>
      <c r="E723" s="267" t="s">
        <v>6</v>
      </c>
      <c r="F723" s="15" t="s">
        <v>50</v>
      </c>
      <c r="G723" s="50"/>
      <c r="H723" s="50"/>
      <c r="I723" s="50"/>
      <c r="J723" s="50"/>
      <c r="K723" s="50"/>
      <c r="L723" s="66"/>
      <c r="M723" s="112"/>
      <c r="N723" s="112"/>
    </row>
    <row r="724" spans="1:14" ht="15.95" customHeight="1" x14ac:dyDescent="0.25">
      <c r="A724" s="112"/>
      <c r="B724" s="190">
        <f>N710</f>
        <v>44.418150000000004</v>
      </c>
      <c r="C724" s="105"/>
      <c r="D724" s="105">
        <f>N720</f>
        <v>9.8347499999999979</v>
      </c>
      <c r="E724" s="15"/>
      <c r="F724" s="41">
        <f>SUM(B724+D724)</f>
        <v>54.252900000000004</v>
      </c>
      <c r="G724" s="50"/>
      <c r="H724" s="50"/>
      <c r="I724" s="41"/>
      <c r="J724" s="50"/>
      <c r="K724" s="50"/>
      <c r="L724" s="66"/>
      <c r="M724" s="112"/>
      <c r="N724" s="112"/>
    </row>
    <row r="725" spans="1:14" ht="15.95" customHeight="1" x14ac:dyDescent="0.25">
      <c r="A725" s="112"/>
      <c r="B725" s="65"/>
      <c r="C725" s="50"/>
      <c r="D725" s="50"/>
      <c r="E725" s="50"/>
      <c r="F725" s="50"/>
      <c r="G725" s="50"/>
      <c r="H725" s="50"/>
      <c r="I725" s="50"/>
      <c r="J725" s="50"/>
      <c r="K725" s="50"/>
      <c r="L725" s="66"/>
      <c r="M725" s="112"/>
      <c r="N725" s="112"/>
    </row>
    <row r="726" spans="1:14" ht="15.95" customHeight="1" x14ac:dyDescent="0.25">
      <c r="A726" s="112"/>
      <c r="B726" s="19"/>
      <c r="C726" s="74"/>
      <c r="D726" s="74"/>
      <c r="E726" s="74"/>
      <c r="F726" s="74"/>
      <c r="G726" s="74"/>
      <c r="H726" s="74"/>
      <c r="I726" s="74"/>
      <c r="J726" s="74"/>
      <c r="K726" s="74"/>
      <c r="L726" s="125"/>
      <c r="M726" s="112"/>
      <c r="N726" s="112"/>
    </row>
    <row r="727" spans="1:14" ht="15.95" customHeight="1" x14ac:dyDescent="0.25">
      <c r="A727" s="112"/>
      <c r="B727" s="19"/>
      <c r="C727" s="74"/>
      <c r="D727" s="74"/>
      <c r="E727" s="74"/>
      <c r="F727" s="74"/>
      <c r="G727" s="74"/>
      <c r="H727" s="74"/>
      <c r="I727" s="74"/>
      <c r="J727" s="74"/>
      <c r="K727" s="74"/>
      <c r="L727" s="125"/>
      <c r="M727" s="112"/>
      <c r="N727" s="112"/>
    </row>
    <row r="728" spans="1:14" ht="15.95" customHeight="1" x14ac:dyDescent="0.25">
      <c r="A728" s="112"/>
      <c r="B728" s="19"/>
      <c r="C728" s="74"/>
      <c r="D728" s="74"/>
      <c r="E728" s="74"/>
      <c r="F728" s="74"/>
      <c r="G728" s="74"/>
      <c r="H728" s="74"/>
      <c r="I728" s="74"/>
      <c r="J728" s="74"/>
      <c r="K728" s="74"/>
      <c r="L728" s="125"/>
      <c r="M728" s="112"/>
      <c r="N728" s="112"/>
    </row>
    <row r="729" spans="1:14" ht="15.95" customHeight="1" x14ac:dyDescent="0.25">
      <c r="A729" s="112"/>
      <c r="B729" s="19"/>
      <c r="C729" s="74"/>
      <c r="D729"/>
      <c r="E729" s="74"/>
      <c r="F729" s="74"/>
      <c r="G729" s="74"/>
      <c r="H729" s="74"/>
      <c r="I729" s="74"/>
      <c r="J729" s="74"/>
      <c r="K729" s="74"/>
      <c r="L729" s="125"/>
      <c r="M729" s="112"/>
      <c r="N729" s="112"/>
    </row>
    <row r="730" spans="1:14" ht="15.95" customHeight="1" x14ac:dyDescent="0.25">
      <c r="A730" s="112"/>
      <c r="B730" s="19"/>
      <c r="C730" s="74"/>
      <c r="D730" s="74"/>
      <c r="E730" s="74"/>
      <c r="F730" s="74"/>
      <c r="G730" s="74"/>
      <c r="H730" s="74"/>
      <c r="I730" s="74"/>
      <c r="J730" s="74"/>
      <c r="K730" s="74"/>
      <c r="L730" s="125"/>
      <c r="M730" s="112"/>
      <c r="N730" s="112"/>
    </row>
    <row r="731" spans="1:14" ht="15.95" customHeight="1" x14ac:dyDescent="0.25">
      <c r="A731" s="112"/>
      <c r="B731" s="19"/>
      <c r="C731" s="74"/>
      <c r="D731" s="74"/>
      <c r="E731" s="74"/>
      <c r="F731" s="74"/>
      <c r="G731" s="74"/>
      <c r="H731" s="74"/>
      <c r="I731" s="74"/>
      <c r="J731" s="74"/>
      <c r="K731" s="74"/>
      <c r="L731" s="125"/>
      <c r="M731" s="112"/>
      <c r="N731" s="112"/>
    </row>
    <row r="732" spans="1:14" ht="15.95" customHeight="1" x14ac:dyDescent="0.25">
      <c r="A732" s="112"/>
      <c r="B732" s="19"/>
      <c r="C732" s="74"/>
      <c r="D732" s="74"/>
      <c r="E732" s="74"/>
      <c r="F732" s="74"/>
      <c r="G732" s="74"/>
      <c r="H732" s="74"/>
      <c r="I732" s="74"/>
      <c r="J732" s="74"/>
      <c r="K732" s="74"/>
      <c r="L732" s="125"/>
      <c r="M732" s="112"/>
      <c r="N732" s="112"/>
    </row>
    <row r="733" spans="1:14" ht="15.95" customHeight="1" x14ac:dyDescent="0.25">
      <c r="A733" s="112"/>
      <c r="B733" s="19"/>
      <c r="C733" s="74"/>
      <c r="D733" s="74"/>
      <c r="E733" s="74"/>
      <c r="F733" s="74"/>
      <c r="G733" s="74"/>
      <c r="H733" s="74"/>
      <c r="I733" s="74"/>
      <c r="J733" s="74"/>
      <c r="K733" s="74"/>
      <c r="L733" s="125"/>
      <c r="M733" s="112"/>
      <c r="N733" s="112"/>
    </row>
    <row r="734" spans="1:14" ht="15.95" customHeight="1" x14ac:dyDescent="0.25">
      <c r="A734" s="112"/>
      <c r="B734" s="19"/>
      <c r="C734" s="74"/>
      <c r="D734"/>
      <c r="E734" s="74"/>
      <c r="F734" s="74"/>
      <c r="G734" s="74"/>
      <c r="H734" s="74"/>
      <c r="I734" s="74"/>
      <c r="J734" s="74"/>
      <c r="K734" s="74"/>
      <c r="L734" s="125"/>
      <c r="M734" s="112"/>
      <c r="N734" s="112"/>
    </row>
    <row r="735" spans="1:14" ht="15.95" customHeight="1" x14ac:dyDescent="0.25">
      <c r="A735" s="112"/>
      <c r="B735" s="19"/>
      <c r="C735" s="74"/>
      <c r="D735" s="74"/>
      <c r="E735" s="74"/>
      <c r="F735" s="74"/>
      <c r="G735" s="74"/>
      <c r="H735" s="74"/>
      <c r="I735" s="74"/>
      <c r="J735" s="74"/>
      <c r="K735" s="74"/>
      <c r="L735" s="125"/>
      <c r="M735" s="112"/>
      <c r="N735" s="112"/>
    </row>
    <row r="736" spans="1:14" ht="15.95" customHeight="1" x14ac:dyDescent="0.25">
      <c r="A736" s="112"/>
      <c r="B736" s="19"/>
      <c r="C736" s="74"/>
      <c r="D736" s="74"/>
      <c r="E736" s="74"/>
      <c r="F736" s="74"/>
      <c r="G736" s="74"/>
      <c r="H736" s="74"/>
      <c r="I736" s="74"/>
      <c r="J736" s="74"/>
      <c r="K736" s="74"/>
      <c r="L736" s="125"/>
      <c r="M736" s="112"/>
      <c r="N736" s="112"/>
    </row>
    <row r="737" spans="1:14" ht="15.95" customHeight="1" x14ac:dyDescent="0.25">
      <c r="A737" s="112"/>
      <c r="B737" s="19"/>
      <c r="C737" s="74"/>
      <c r="D737" s="74"/>
      <c r="E737" s="74"/>
      <c r="F737" s="74"/>
      <c r="G737" s="74"/>
      <c r="H737" s="74"/>
      <c r="I737" s="74"/>
      <c r="J737" s="74"/>
      <c r="K737" s="74"/>
      <c r="L737" s="125"/>
      <c r="M737" s="112"/>
      <c r="N737" s="112"/>
    </row>
    <row r="738" spans="1:14" ht="15.95" customHeight="1" x14ac:dyDescent="0.25">
      <c r="A738" s="112"/>
      <c r="B738" s="50"/>
      <c r="C738" s="77" t="s">
        <v>26</v>
      </c>
      <c r="D738" s="77"/>
      <c r="E738" s="74"/>
      <c r="F738" s="77"/>
      <c r="G738" s="50"/>
      <c r="I738" s="167"/>
      <c r="J738" s="74" t="s">
        <v>27</v>
      </c>
      <c r="K738" s="74"/>
      <c r="L738" s="125"/>
      <c r="M738" s="112"/>
      <c r="N738" s="112"/>
    </row>
    <row r="739" spans="1:14" ht="15.95" customHeight="1" x14ac:dyDescent="0.25">
      <c r="A739" s="112"/>
      <c r="B739" s="19"/>
      <c r="C739" s="74"/>
      <c r="D739" s="74"/>
      <c r="E739" s="74"/>
      <c r="F739" s="74"/>
      <c r="G739" s="74"/>
      <c r="H739" s="74"/>
      <c r="I739" s="74"/>
      <c r="J739" s="74"/>
      <c r="K739" s="74"/>
      <c r="L739" s="125"/>
      <c r="M739" s="112"/>
      <c r="N739" s="112"/>
    </row>
    <row r="740" spans="1:14" ht="15.95" customHeight="1" x14ac:dyDescent="0.25">
      <c r="A740" s="118" t="s">
        <v>118</v>
      </c>
      <c r="B740" s="330" t="s">
        <v>119</v>
      </c>
      <c r="C740" s="331"/>
      <c r="D740" s="331"/>
      <c r="E740" s="331"/>
      <c r="F740" s="331"/>
      <c r="G740" s="331"/>
      <c r="H740" s="331"/>
      <c r="I740" s="331"/>
      <c r="J740" s="331"/>
      <c r="K740" s="331"/>
      <c r="L740" s="332"/>
      <c r="M740" s="119" t="s">
        <v>117</v>
      </c>
      <c r="N740" s="120">
        <f>E748</f>
        <v>54.252900000000004</v>
      </c>
    </row>
    <row r="741" spans="1:14" ht="15.95" customHeight="1" x14ac:dyDescent="0.25">
      <c r="A741" s="112"/>
      <c r="B741" s="19"/>
      <c r="C741" s="74"/>
      <c r="D741" s="74"/>
      <c r="E741" s="74"/>
      <c r="F741" s="74"/>
      <c r="G741" s="74"/>
      <c r="H741" s="74"/>
      <c r="I741" s="74"/>
      <c r="J741" s="74"/>
      <c r="K741" s="74"/>
      <c r="L741" s="125"/>
      <c r="M741" s="112"/>
      <c r="N741" s="112"/>
    </row>
    <row r="742" spans="1:14" ht="15.95" customHeight="1" x14ac:dyDescent="0.25">
      <c r="A742" s="112"/>
      <c r="B742" s="72" t="s">
        <v>66</v>
      </c>
      <c r="C742" s="107"/>
      <c r="D742" s="107"/>
      <c r="E742" s="107"/>
      <c r="F742" s="107"/>
      <c r="G742" s="107"/>
      <c r="H742" s="71"/>
      <c r="I742" s="71"/>
      <c r="J742" s="107"/>
      <c r="K742" s="107"/>
      <c r="L742" s="131"/>
      <c r="M742" s="112"/>
      <c r="N742" s="112"/>
    </row>
    <row r="743" spans="1:14" ht="15.95" customHeight="1" x14ac:dyDescent="0.25">
      <c r="A743" s="112"/>
      <c r="B743" s="72"/>
      <c r="C743" s="71"/>
      <c r="D743" s="71"/>
      <c r="E743" s="18"/>
      <c r="F743" s="71"/>
      <c r="G743" s="68"/>
      <c r="H743" s="71"/>
      <c r="I743" s="70"/>
      <c r="J743" s="71"/>
      <c r="K743" s="76"/>
      <c r="L743" s="43"/>
      <c r="M743" s="112"/>
      <c r="N743" s="112"/>
    </row>
    <row r="744" spans="1:14" ht="15.95" customHeight="1" x14ac:dyDescent="0.25">
      <c r="A744" s="112"/>
      <c r="B744" s="72" t="s">
        <v>44</v>
      </c>
      <c r="C744" s="73"/>
      <c r="D744" s="75"/>
      <c r="E744" s="58"/>
      <c r="F744" s="58" t="s">
        <v>45</v>
      </c>
      <c r="G744" s="58"/>
      <c r="H744" s="58"/>
      <c r="I744" s="73" t="s">
        <v>46</v>
      </c>
      <c r="J744" s="58"/>
      <c r="K744" s="50" t="s">
        <v>47</v>
      </c>
      <c r="L744" s="50"/>
      <c r="M744" s="112"/>
      <c r="N744" s="112"/>
    </row>
    <row r="745" spans="1:14" ht="15.95" customHeight="1" x14ac:dyDescent="0.25">
      <c r="A745" s="112"/>
      <c r="B745" s="19"/>
      <c r="C745" s="73"/>
      <c r="D745" s="14"/>
      <c r="E745" s="18"/>
      <c r="F745" s="75">
        <f>F724</f>
        <v>54.252900000000004</v>
      </c>
      <c r="G745" s="75"/>
      <c r="H745" s="73"/>
      <c r="I745" s="78">
        <v>1</v>
      </c>
      <c r="J745" s="71"/>
      <c r="K745" s="105">
        <f>F745*I745</f>
        <v>54.252900000000004</v>
      </c>
      <c r="L745" s="50"/>
      <c r="M745" s="112"/>
      <c r="N745" s="112"/>
    </row>
    <row r="746" spans="1:14" ht="15.95" customHeight="1" x14ac:dyDescent="0.25">
      <c r="A746" s="112"/>
      <c r="B746" s="101"/>
      <c r="C746" s="102"/>
      <c r="D746" s="102"/>
      <c r="E746" s="102"/>
      <c r="F746" s="102"/>
      <c r="G746" s="102"/>
      <c r="H746" s="102"/>
      <c r="I746" s="102"/>
      <c r="J746" s="58"/>
      <c r="K746" s="105"/>
      <c r="L746" s="50"/>
      <c r="M746" s="112"/>
      <c r="N746" s="112"/>
    </row>
    <row r="747" spans="1:14" ht="15.95" customHeight="1" x14ac:dyDescent="0.25">
      <c r="A747" s="112"/>
      <c r="B747" s="101"/>
      <c r="C747" s="102"/>
      <c r="D747" s="102"/>
      <c r="E747" s="102"/>
      <c r="F747" s="102"/>
      <c r="G747" s="102"/>
      <c r="H747" s="102"/>
      <c r="I747" s="102"/>
      <c r="J747" s="102"/>
      <c r="K747" s="105"/>
      <c r="L747" s="50"/>
      <c r="M747" s="112"/>
      <c r="N747" s="112"/>
    </row>
    <row r="748" spans="1:14" ht="15.95" customHeight="1" x14ac:dyDescent="0.25">
      <c r="A748" s="112"/>
      <c r="B748" s="85" t="s">
        <v>126</v>
      </c>
      <c r="C748" s="116" t="s">
        <v>6</v>
      </c>
      <c r="D748" s="116"/>
      <c r="E748" s="177">
        <f>K745</f>
        <v>54.252900000000004</v>
      </c>
      <c r="F748" s="102"/>
      <c r="G748" s="102"/>
      <c r="H748" s="102"/>
      <c r="I748" s="102"/>
      <c r="J748" s="102"/>
      <c r="K748" s="105"/>
      <c r="L748" s="50"/>
      <c r="M748" s="112"/>
      <c r="N748" s="112"/>
    </row>
    <row r="749" spans="1:14" ht="15.95" customHeight="1" x14ac:dyDescent="0.25">
      <c r="A749" s="112"/>
      <c r="B749" s="85"/>
      <c r="C749" s="116"/>
      <c r="D749" s="116"/>
      <c r="E749" s="116"/>
      <c r="F749" s="102"/>
      <c r="G749" s="102"/>
      <c r="H749" s="102"/>
      <c r="I749" s="102"/>
      <c r="J749" s="102"/>
      <c r="K749" s="105"/>
      <c r="L749" s="50"/>
      <c r="M749" s="112"/>
      <c r="N749" s="112"/>
    </row>
    <row r="750" spans="1:14" ht="15.95" customHeight="1" x14ac:dyDescent="0.25">
      <c r="A750" s="112"/>
      <c r="B750" s="181"/>
      <c r="C750" s="182"/>
      <c r="D750" s="182"/>
      <c r="E750" s="183"/>
      <c r="F750" s="102"/>
      <c r="G750" s="102"/>
      <c r="H750" s="102"/>
      <c r="I750" s="102"/>
      <c r="J750" s="102"/>
      <c r="K750" s="105"/>
      <c r="L750" s="50"/>
      <c r="M750" s="112"/>
      <c r="N750" s="112"/>
    </row>
    <row r="751" spans="1:14" ht="15.95" customHeight="1" x14ac:dyDescent="0.25">
      <c r="A751" s="112"/>
      <c r="B751" s="101"/>
      <c r="C751" s="102"/>
      <c r="D751" s="102"/>
      <c r="E751" s="102"/>
      <c r="F751" s="102"/>
      <c r="G751" s="102"/>
      <c r="H751" s="102"/>
      <c r="I751" s="102"/>
      <c r="J751" s="102"/>
      <c r="K751" s="105"/>
      <c r="L751" s="50"/>
      <c r="M751" s="112"/>
      <c r="N751" s="112"/>
    </row>
    <row r="752" spans="1:14" ht="15.95" customHeight="1" x14ac:dyDescent="0.25">
      <c r="A752" s="112"/>
      <c r="B752" s="19"/>
      <c r="C752" s="74"/>
      <c r="D752" s="74"/>
      <c r="E752" s="74"/>
      <c r="F752" s="74"/>
      <c r="G752" s="74"/>
      <c r="H752" s="74"/>
      <c r="I752" s="74"/>
      <c r="J752" s="74"/>
      <c r="K752" s="74"/>
      <c r="L752" s="125"/>
      <c r="M752" s="112"/>
      <c r="N752" s="112"/>
    </row>
    <row r="753" spans="1:14" ht="15.95" customHeight="1" x14ac:dyDescent="0.25">
      <c r="A753" s="112"/>
      <c r="B753" s="19"/>
      <c r="C753" s="74"/>
      <c r="D753" s="74"/>
      <c r="E753" s="74"/>
      <c r="F753" s="74"/>
      <c r="G753" s="74"/>
      <c r="H753" s="74"/>
      <c r="I753" s="74"/>
      <c r="J753" s="74"/>
      <c r="K753" s="74"/>
      <c r="L753" s="125"/>
      <c r="M753" s="112"/>
      <c r="N753" s="112"/>
    </row>
    <row r="754" spans="1:14" ht="15.95" customHeight="1" x14ac:dyDescent="0.25">
      <c r="A754" s="112"/>
      <c r="B754" s="19"/>
      <c r="C754" s="74"/>
      <c r="D754" s="74"/>
      <c r="E754" s="74"/>
      <c r="F754" s="74"/>
      <c r="G754" s="74"/>
      <c r="H754" s="74"/>
      <c r="I754" s="74"/>
      <c r="J754" s="74"/>
      <c r="K754" s="74"/>
      <c r="L754" s="125"/>
      <c r="M754" s="112"/>
      <c r="N754" s="112"/>
    </row>
    <row r="755" spans="1:14" ht="15.95" customHeight="1" x14ac:dyDescent="0.25">
      <c r="A755" s="118" t="s">
        <v>87</v>
      </c>
      <c r="B755" s="330" t="s">
        <v>88</v>
      </c>
      <c r="C755" s="331"/>
      <c r="D755" s="331"/>
      <c r="E755" s="331"/>
      <c r="F755" s="331"/>
      <c r="G755" s="331"/>
      <c r="H755" s="331"/>
      <c r="I755" s="331"/>
      <c r="J755" s="331"/>
      <c r="K755" s="331"/>
      <c r="L755" s="332"/>
      <c r="M755" s="119" t="s">
        <v>90</v>
      </c>
      <c r="N755" s="120">
        <f>D818</f>
        <v>639.23500000000013</v>
      </c>
    </row>
    <row r="756" spans="1:14" ht="15.95" customHeight="1" x14ac:dyDescent="0.25">
      <c r="A756" s="112"/>
      <c r="B756" s="65"/>
      <c r="C756" s="50"/>
      <c r="D756" s="50"/>
      <c r="E756" s="50"/>
      <c r="F756" s="50"/>
      <c r="G756" s="50"/>
      <c r="H756" s="50"/>
      <c r="I756" s="50"/>
      <c r="J756" s="50"/>
      <c r="K756" s="50"/>
      <c r="L756" s="66"/>
      <c r="M756" s="112"/>
      <c r="N756" s="112"/>
    </row>
    <row r="757" spans="1:14" ht="15.95" customHeight="1" x14ac:dyDescent="0.25">
      <c r="A757" s="112"/>
      <c r="B757" s="205"/>
      <c r="C757" s="206"/>
      <c r="D757" s="206"/>
      <c r="E757" s="206"/>
      <c r="F757" s="206"/>
      <c r="G757" s="206"/>
      <c r="H757" s="206"/>
      <c r="I757" s="206"/>
      <c r="J757" s="206"/>
      <c r="K757" s="206"/>
      <c r="L757" s="207"/>
      <c r="M757" s="112"/>
      <c r="N757" s="112"/>
    </row>
    <row r="758" spans="1:14" ht="32.25" customHeight="1" x14ac:dyDescent="0.25">
      <c r="A758" s="112"/>
      <c r="B758" s="168" t="s">
        <v>68</v>
      </c>
      <c r="C758" s="168" t="s">
        <v>145</v>
      </c>
      <c r="D758" s="329" t="s">
        <v>55</v>
      </c>
      <c r="E758" s="329"/>
      <c r="F758" s="329"/>
      <c r="G758" s="329" t="s">
        <v>56</v>
      </c>
      <c r="H758" s="329"/>
      <c r="I758" s="329"/>
      <c r="J758" s="195" t="s">
        <v>127</v>
      </c>
      <c r="K758" s="195" t="s">
        <v>128</v>
      </c>
      <c r="L758" s="195" t="s">
        <v>129</v>
      </c>
      <c r="M758" s="117"/>
      <c r="N758" s="108"/>
    </row>
    <row r="759" spans="1:14" ht="15.95" customHeight="1" x14ac:dyDescent="0.25">
      <c r="A759" s="112"/>
      <c r="B759" s="168" t="s">
        <v>213</v>
      </c>
      <c r="C759" s="168" t="s">
        <v>49</v>
      </c>
      <c r="D759" s="168">
        <v>4</v>
      </c>
      <c r="E759" s="262" t="s">
        <v>32</v>
      </c>
      <c r="F759" s="263">
        <v>18</v>
      </c>
      <c r="G759" s="168">
        <v>5</v>
      </c>
      <c r="H759" s="262" t="s">
        <v>32</v>
      </c>
      <c r="I759" s="263">
        <v>3.5</v>
      </c>
      <c r="J759" s="275"/>
      <c r="K759" s="275">
        <f t="shared" ref="K759:K777" si="51">(G759*20+I759)-(D759*20+F759)</f>
        <v>5.5</v>
      </c>
      <c r="L759" s="275"/>
      <c r="M759" s="117"/>
      <c r="N759" s="108"/>
    </row>
    <row r="760" spans="1:14" ht="15.95" customHeight="1" x14ac:dyDescent="0.25">
      <c r="A760" s="112"/>
      <c r="B760" s="168" t="s">
        <v>213</v>
      </c>
      <c r="C760" s="168" t="s">
        <v>49</v>
      </c>
      <c r="D760" s="168">
        <v>6</v>
      </c>
      <c r="E760" s="262" t="s">
        <v>32</v>
      </c>
      <c r="F760" s="263">
        <v>12</v>
      </c>
      <c r="G760" s="168">
        <v>6</v>
      </c>
      <c r="H760" s="262" t="s">
        <v>32</v>
      </c>
      <c r="I760" s="263">
        <v>17</v>
      </c>
      <c r="J760" s="275"/>
      <c r="K760" s="275">
        <f t="shared" si="51"/>
        <v>5</v>
      </c>
      <c r="L760" s="275"/>
      <c r="M760" s="117"/>
      <c r="N760" s="108"/>
    </row>
    <row r="761" spans="1:14" ht="15.95" customHeight="1" x14ac:dyDescent="0.25">
      <c r="A761" s="112"/>
      <c r="B761" s="168" t="s">
        <v>213</v>
      </c>
      <c r="C761" s="168" t="s">
        <v>49</v>
      </c>
      <c r="D761" s="168">
        <v>7</v>
      </c>
      <c r="E761" s="262" t="s">
        <v>32</v>
      </c>
      <c r="F761" s="263">
        <v>8</v>
      </c>
      <c r="G761" s="168">
        <v>7</v>
      </c>
      <c r="H761" s="262" t="s">
        <v>32</v>
      </c>
      <c r="I761" s="263">
        <v>9</v>
      </c>
      <c r="J761" s="275"/>
      <c r="K761" s="275">
        <f t="shared" si="51"/>
        <v>1</v>
      </c>
      <c r="L761" s="275"/>
      <c r="M761" s="117"/>
      <c r="N761" s="108"/>
    </row>
    <row r="762" spans="1:14" ht="15.95" customHeight="1" x14ac:dyDescent="0.25">
      <c r="A762" s="112"/>
      <c r="B762" s="168" t="s">
        <v>213</v>
      </c>
      <c r="C762" s="168" t="s">
        <v>48</v>
      </c>
      <c r="D762" s="168">
        <v>10</v>
      </c>
      <c r="E762" s="262" t="s">
        <v>32</v>
      </c>
      <c r="F762" s="263">
        <v>15</v>
      </c>
      <c r="G762" s="168">
        <v>11</v>
      </c>
      <c r="H762" s="262" t="s">
        <v>32</v>
      </c>
      <c r="I762" s="263">
        <v>10</v>
      </c>
      <c r="J762" s="275"/>
      <c r="K762" s="275">
        <f t="shared" si="51"/>
        <v>15</v>
      </c>
      <c r="L762" s="275"/>
      <c r="M762" s="117"/>
      <c r="N762" s="108"/>
    </row>
    <row r="763" spans="1:14" ht="15.95" customHeight="1" x14ac:dyDescent="0.25">
      <c r="A763" s="112"/>
      <c r="B763" s="168" t="s">
        <v>213</v>
      </c>
      <c r="C763" s="168" t="s">
        <v>49</v>
      </c>
      <c r="D763" s="168">
        <v>12</v>
      </c>
      <c r="E763" s="262" t="s">
        <v>32</v>
      </c>
      <c r="F763" s="263">
        <v>3</v>
      </c>
      <c r="G763" s="168">
        <v>12</v>
      </c>
      <c r="H763" s="262" t="s">
        <v>32</v>
      </c>
      <c r="I763" s="263">
        <v>4</v>
      </c>
      <c r="J763" s="275"/>
      <c r="K763" s="275">
        <f t="shared" si="51"/>
        <v>1</v>
      </c>
      <c r="L763" s="275"/>
      <c r="M763" s="117"/>
      <c r="N763" s="108"/>
    </row>
    <row r="764" spans="1:14" ht="15.95" customHeight="1" x14ac:dyDescent="0.25">
      <c r="A764" s="112"/>
      <c r="B764" s="168" t="s">
        <v>213</v>
      </c>
      <c r="C764" s="168" t="s">
        <v>48</v>
      </c>
      <c r="D764" s="168">
        <v>12</v>
      </c>
      <c r="E764" s="262" t="s">
        <v>32</v>
      </c>
      <c r="F764" s="263">
        <v>5</v>
      </c>
      <c r="G764" s="168">
        <v>13</v>
      </c>
      <c r="H764" s="262" t="s">
        <v>32</v>
      </c>
      <c r="I764" s="263">
        <v>3</v>
      </c>
      <c r="J764" s="275"/>
      <c r="K764" s="275">
        <f t="shared" si="51"/>
        <v>18</v>
      </c>
      <c r="L764" s="275"/>
      <c r="M764" s="117"/>
      <c r="N764" s="108"/>
    </row>
    <row r="765" spans="1:14" ht="15.95" customHeight="1" x14ac:dyDescent="0.25">
      <c r="A765" s="112"/>
      <c r="B765" s="168" t="s">
        <v>213</v>
      </c>
      <c r="C765" s="168" t="s">
        <v>48</v>
      </c>
      <c r="D765" s="168">
        <v>19</v>
      </c>
      <c r="E765" s="262" t="s">
        <v>32</v>
      </c>
      <c r="F765" s="263">
        <v>0</v>
      </c>
      <c r="G765" s="168">
        <v>20</v>
      </c>
      <c r="H765" s="262" t="s">
        <v>32</v>
      </c>
      <c r="I765" s="263">
        <v>0.7</v>
      </c>
      <c r="J765" s="275"/>
      <c r="K765" s="275"/>
      <c r="L765" s="275">
        <f>(G765*20+I765)-(D765*20+F765)</f>
        <v>20.699999999999989</v>
      </c>
      <c r="M765" s="117"/>
      <c r="N765" s="108"/>
    </row>
    <row r="766" spans="1:14" ht="15.95" customHeight="1" x14ac:dyDescent="0.25">
      <c r="A766" s="112"/>
      <c r="B766" s="168" t="s">
        <v>213</v>
      </c>
      <c r="C766" s="168" t="s">
        <v>162</v>
      </c>
      <c r="D766" s="168">
        <v>20</v>
      </c>
      <c r="E766" s="262" t="s">
        <v>32</v>
      </c>
      <c r="F766" s="263">
        <v>0</v>
      </c>
      <c r="G766" s="168">
        <v>21</v>
      </c>
      <c r="H766" s="262" t="s">
        <v>32</v>
      </c>
      <c r="I766" s="263">
        <v>6.69</v>
      </c>
      <c r="J766" s="275"/>
      <c r="K766" s="275">
        <f t="shared" si="51"/>
        <v>26.689999999999998</v>
      </c>
      <c r="L766" s="275"/>
      <c r="M766" s="117"/>
      <c r="N766" s="108"/>
    </row>
    <row r="767" spans="1:14" ht="15.95" customHeight="1" x14ac:dyDescent="0.25">
      <c r="A767" s="112"/>
      <c r="B767" s="168" t="s">
        <v>213</v>
      </c>
      <c r="C767" s="168" t="s">
        <v>161</v>
      </c>
      <c r="D767" s="168">
        <v>21</v>
      </c>
      <c r="E767" s="262" t="s">
        <v>32</v>
      </c>
      <c r="F767" s="263">
        <v>0</v>
      </c>
      <c r="G767" s="168">
        <v>21</v>
      </c>
      <c r="H767" s="262" t="s">
        <v>32</v>
      </c>
      <c r="I767" s="263">
        <v>16</v>
      </c>
      <c r="J767" s="275"/>
      <c r="K767" s="275">
        <f t="shared" si="51"/>
        <v>16</v>
      </c>
      <c r="L767" s="275"/>
      <c r="M767" s="117"/>
      <c r="N767" s="108"/>
    </row>
    <row r="768" spans="1:14" ht="15.95" customHeight="1" x14ac:dyDescent="0.25">
      <c r="A768" s="112"/>
      <c r="B768" s="168" t="s">
        <v>213</v>
      </c>
      <c r="C768" s="168" t="s">
        <v>162</v>
      </c>
      <c r="D768" s="168">
        <v>24</v>
      </c>
      <c r="E768" s="262" t="s">
        <v>32</v>
      </c>
      <c r="F768" s="263">
        <v>0</v>
      </c>
      <c r="G768" s="168">
        <v>24</v>
      </c>
      <c r="H768" s="262" t="s">
        <v>32</v>
      </c>
      <c r="I768" s="263">
        <v>6</v>
      </c>
      <c r="J768" s="275"/>
      <c r="K768" s="275">
        <f t="shared" si="51"/>
        <v>6</v>
      </c>
      <c r="L768" s="275"/>
      <c r="M768" s="117"/>
      <c r="N768" s="108"/>
    </row>
    <row r="769" spans="1:14" ht="15.95" customHeight="1" x14ac:dyDescent="0.25">
      <c r="A769" s="112"/>
      <c r="B769" s="168" t="s">
        <v>213</v>
      </c>
      <c r="C769" s="168" t="s">
        <v>167</v>
      </c>
      <c r="D769" s="168">
        <v>24</v>
      </c>
      <c r="E769" s="262" t="s">
        <v>32</v>
      </c>
      <c r="F769" s="263">
        <v>0</v>
      </c>
      <c r="G769" s="168">
        <v>24</v>
      </c>
      <c r="H769" s="262" t="s">
        <v>32</v>
      </c>
      <c r="I769" s="263">
        <v>3</v>
      </c>
      <c r="J769" s="275"/>
      <c r="K769" s="275">
        <f t="shared" si="51"/>
        <v>3</v>
      </c>
      <c r="L769" s="275"/>
      <c r="M769" s="117"/>
      <c r="N769" s="108"/>
    </row>
    <row r="770" spans="1:14" ht="15.95" customHeight="1" x14ac:dyDescent="0.25">
      <c r="A770" s="112"/>
      <c r="B770" s="168" t="s">
        <v>213</v>
      </c>
      <c r="C770" s="168" t="s">
        <v>161</v>
      </c>
      <c r="D770" s="168">
        <v>26</v>
      </c>
      <c r="E770" s="262" t="s">
        <v>32</v>
      </c>
      <c r="F770" s="263">
        <v>0</v>
      </c>
      <c r="G770" s="168">
        <v>26</v>
      </c>
      <c r="H770" s="262" t="s">
        <v>32</v>
      </c>
      <c r="I770" s="263">
        <v>0.5</v>
      </c>
      <c r="J770" s="275">
        <f>(G770*20+I770)-(D770*20+F770)</f>
        <v>0.5</v>
      </c>
      <c r="K770" s="275"/>
      <c r="L770" s="275"/>
      <c r="M770" s="117"/>
      <c r="N770" s="108"/>
    </row>
    <row r="771" spans="1:14" ht="15.95" customHeight="1" x14ac:dyDescent="0.25">
      <c r="A771" s="112"/>
      <c r="B771" s="168" t="s">
        <v>213</v>
      </c>
      <c r="C771" s="168" t="s">
        <v>167</v>
      </c>
      <c r="D771" s="168">
        <v>29</v>
      </c>
      <c r="E771" s="262" t="s">
        <v>32</v>
      </c>
      <c r="F771" s="263">
        <v>17</v>
      </c>
      <c r="G771" s="168">
        <v>30</v>
      </c>
      <c r="H771" s="262" t="s">
        <v>32</v>
      </c>
      <c r="I771" s="263">
        <v>3</v>
      </c>
      <c r="J771" s="275"/>
      <c r="K771" s="275">
        <f t="shared" si="51"/>
        <v>6</v>
      </c>
      <c r="L771" s="275"/>
      <c r="M771" s="117"/>
      <c r="N771" s="108"/>
    </row>
    <row r="772" spans="1:14" ht="15.95" customHeight="1" x14ac:dyDescent="0.25">
      <c r="A772" s="112"/>
      <c r="B772" s="168" t="s">
        <v>213</v>
      </c>
      <c r="C772" s="168" t="s">
        <v>162</v>
      </c>
      <c r="D772" s="168">
        <v>30</v>
      </c>
      <c r="E772" s="262" t="s">
        <v>32</v>
      </c>
      <c r="F772" s="263">
        <v>3</v>
      </c>
      <c r="G772" s="168">
        <v>30</v>
      </c>
      <c r="H772" s="262" t="s">
        <v>32</v>
      </c>
      <c r="I772" s="263">
        <v>6.5</v>
      </c>
      <c r="J772" s="275">
        <f>(G772*20+I772)-(D772*20+F772)</f>
        <v>3.5</v>
      </c>
      <c r="K772" s="275"/>
      <c r="L772" s="275"/>
      <c r="M772" s="117"/>
      <c r="N772" s="108"/>
    </row>
    <row r="773" spans="1:14" ht="15.95" customHeight="1" x14ac:dyDescent="0.25">
      <c r="A773" s="112"/>
      <c r="B773" s="168" t="s">
        <v>213</v>
      </c>
      <c r="C773" s="168" t="s">
        <v>161</v>
      </c>
      <c r="D773" s="168">
        <v>30</v>
      </c>
      <c r="E773" s="262" t="s">
        <v>32</v>
      </c>
      <c r="F773" s="263">
        <v>10</v>
      </c>
      <c r="G773" s="168">
        <v>30</v>
      </c>
      <c r="H773" s="262" t="s">
        <v>32</v>
      </c>
      <c r="I773" s="263">
        <v>10.5</v>
      </c>
      <c r="J773" s="275">
        <f>(G773*20+I773)-(D773*20+F773)</f>
        <v>0.5</v>
      </c>
      <c r="K773" s="275"/>
      <c r="L773" s="275"/>
      <c r="M773" s="117"/>
      <c r="N773" s="108"/>
    </row>
    <row r="774" spans="1:14" ht="15.95" customHeight="1" x14ac:dyDescent="0.25">
      <c r="A774" s="112"/>
      <c r="B774" s="168" t="s">
        <v>213</v>
      </c>
      <c r="C774" s="168" t="s">
        <v>167</v>
      </c>
      <c r="D774" s="168">
        <v>33</v>
      </c>
      <c r="E774" s="262" t="s">
        <v>32</v>
      </c>
      <c r="F774" s="263">
        <v>0</v>
      </c>
      <c r="G774" s="168">
        <v>33</v>
      </c>
      <c r="H774" s="262" t="s">
        <v>32</v>
      </c>
      <c r="I774" s="263">
        <v>4</v>
      </c>
      <c r="J774" s="275"/>
      <c r="K774" s="275">
        <f t="shared" si="51"/>
        <v>4</v>
      </c>
      <c r="L774" s="275"/>
      <c r="M774" s="117"/>
      <c r="N774" s="108"/>
    </row>
    <row r="775" spans="1:14" ht="15.95" customHeight="1" x14ac:dyDescent="0.25">
      <c r="A775" s="112"/>
      <c r="B775" s="168" t="s">
        <v>213</v>
      </c>
      <c r="C775" s="168" t="s">
        <v>167</v>
      </c>
      <c r="D775" s="168">
        <v>34</v>
      </c>
      <c r="E775" s="262" t="s">
        <v>32</v>
      </c>
      <c r="F775" s="263">
        <v>10</v>
      </c>
      <c r="G775" s="168">
        <v>35</v>
      </c>
      <c r="H775" s="262" t="s">
        <v>32</v>
      </c>
      <c r="I775" s="263">
        <v>10</v>
      </c>
      <c r="J775" s="275"/>
      <c r="K775" s="275">
        <f t="shared" si="51"/>
        <v>20</v>
      </c>
      <c r="L775" s="275"/>
      <c r="M775" s="117"/>
      <c r="N775" s="108"/>
    </row>
    <row r="776" spans="1:14" ht="15.95" customHeight="1" x14ac:dyDescent="0.25">
      <c r="A776" s="112"/>
      <c r="B776" s="168" t="s">
        <v>213</v>
      </c>
      <c r="C776" s="168" t="s">
        <v>167</v>
      </c>
      <c r="D776" s="168">
        <v>36</v>
      </c>
      <c r="E776" s="262" t="s">
        <v>32</v>
      </c>
      <c r="F776" s="263">
        <v>0</v>
      </c>
      <c r="G776" s="168">
        <v>36</v>
      </c>
      <c r="H776" s="262" t="s">
        <v>32</v>
      </c>
      <c r="I776" s="263">
        <v>10</v>
      </c>
      <c r="J776" s="275"/>
      <c r="K776" s="275">
        <f t="shared" si="51"/>
        <v>10</v>
      </c>
      <c r="L776" s="275"/>
      <c r="M776" s="117"/>
      <c r="N776" s="108"/>
    </row>
    <row r="777" spans="1:14" ht="15.95" customHeight="1" x14ac:dyDescent="0.25">
      <c r="A777" s="112"/>
      <c r="B777" s="168" t="s">
        <v>213</v>
      </c>
      <c r="C777" s="168" t="s">
        <v>185</v>
      </c>
      <c r="D777" s="168">
        <v>36</v>
      </c>
      <c r="E777" s="262" t="s">
        <v>32</v>
      </c>
      <c r="F777" s="263">
        <v>15</v>
      </c>
      <c r="G777" s="168">
        <v>37</v>
      </c>
      <c r="H777" s="262" t="s">
        <v>32</v>
      </c>
      <c r="I777" s="263">
        <v>0</v>
      </c>
      <c r="J777" s="275"/>
      <c r="K777" s="275">
        <f t="shared" si="51"/>
        <v>5</v>
      </c>
      <c r="L777" s="275"/>
      <c r="M777" s="117"/>
      <c r="N777" s="108"/>
    </row>
    <row r="778" spans="1:14" ht="15.95" customHeight="1" x14ac:dyDescent="0.25">
      <c r="A778" s="112"/>
      <c r="B778" s="168" t="s">
        <v>213</v>
      </c>
      <c r="C778" s="168" t="s">
        <v>185</v>
      </c>
      <c r="D778" s="168">
        <v>37</v>
      </c>
      <c r="E778" s="262" t="s">
        <v>32</v>
      </c>
      <c r="F778" s="263">
        <v>0</v>
      </c>
      <c r="G778" s="168">
        <v>37</v>
      </c>
      <c r="H778" s="262" t="s">
        <v>32</v>
      </c>
      <c r="I778" s="263">
        <v>10</v>
      </c>
      <c r="J778" s="275">
        <f>(G778*20+I778)-(D778*20+F778)</f>
        <v>10</v>
      </c>
      <c r="K778" s="275"/>
      <c r="L778" s="275"/>
      <c r="M778" s="117"/>
      <c r="N778" s="108"/>
    </row>
    <row r="779" spans="1:14" ht="15.95" customHeight="1" x14ac:dyDescent="0.25">
      <c r="A779" s="112"/>
      <c r="B779" s="168" t="s">
        <v>213</v>
      </c>
      <c r="C779" s="168" t="s">
        <v>185</v>
      </c>
      <c r="D779" s="168">
        <v>38</v>
      </c>
      <c r="E779" s="262" t="s">
        <v>32</v>
      </c>
      <c r="F779" s="263">
        <v>0</v>
      </c>
      <c r="G779" s="168">
        <v>38</v>
      </c>
      <c r="H779" s="262" t="s">
        <v>32</v>
      </c>
      <c r="I779" s="263">
        <v>2</v>
      </c>
      <c r="J779" s="275">
        <f>(G779*20+I779)-(D779*20+F779)</f>
        <v>2</v>
      </c>
      <c r="K779" s="275"/>
      <c r="L779" s="275"/>
      <c r="M779" s="117"/>
      <c r="N779" s="108"/>
    </row>
    <row r="780" spans="1:14" ht="15.95" customHeight="1" x14ac:dyDescent="0.25">
      <c r="A780" s="112"/>
      <c r="B780" s="168" t="s">
        <v>213</v>
      </c>
      <c r="C780" s="168" t="s">
        <v>185</v>
      </c>
      <c r="D780" s="168">
        <v>38</v>
      </c>
      <c r="E780" s="262" t="s">
        <v>32</v>
      </c>
      <c r="F780" s="263">
        <v>14</v>
      </c>
      <c r="G780" s="168">
        <v>38</v>
      </c>
      <c r="H780" s="262" t="s">
        <v>32</v>
      </c>
      <c r="I780" s="263">
        <v>15.5</v>
      </c>
      <c r="J780" s="275">
        <f>(G780*20+I780)-(D780*20+F780)</f>
        <v>1.5</v>
      </c>
      <c r="K780" s="275"/>
      <c r="L780" s="275"/>
      <c r="M780" s="117"/>
      <c r="N780" s="108"/>
    </row>
    <row r="781" spans="1:14" ht="15.95" customHeight="1" x14ac:dyDescent="0.25">
      <c r="A781" s="112"/>
      <c r="B781" s="168" t="s">
        <v>213</v>
      </c>
      <c r="C781" s="168" t="s">
        <v>185</v>
      </c>
      <c r="D781" s="168">
        <v>39</v>
      </c>
      <c r="E781" s="262" t="s">
        <v>32</v>
      </c>
      <c r="F781" s="263">
        <v>12</v>
      </c>
      <c r="G781" s="168">
        <v>40</v>
      </c>
      <c r="H781" s="262" t="s">
        <v>32</v>
      </c>
      <c r="I781" s="263">
        <v>1</v>
      </c>
      <c r="J781" s="275">
        <f>(G781*20+I781)-(D781*20+F781)</f>
        <v>9</v>
      </c>
      <c r="K781" s="275"/>
      <c r="L781" s="275"/>
      <c r="M781" s="117"/>
      <c r="N781" s="108"/>
    </row>
    <row r="782" spans="1:14" ht="15.95" customHeight="1" x14ac:dyDescent="0.25">
      <c r="A782" s="112"/>
      <c r="B782" s="168" t="s">
        <v>213</v>
      </c>
      <c r="C782" s="168" t="s">
        <v>167</v>
      </c>
      <c r="D782" s="168">
        <v>42</v>
      </c>
      <c r="E782" s="262" t="s">
        <v>32</v>
      </c>
      <c r="F782" s="263">
        <v>6</v>
      </c>
      <c r="G782" s="168">
        <v>43</v>
      </c>
      <c r="H782" s="262" t="s">
        <v>32</v>
      </c>
      <c r="I782" s="263">
        <v>9</v>
      </c>
      <c r="J782" s="275"/>
      <c r="K782" s="275">
        <f t="shared" ref="K782:K788" si="52">(G782*20+I782)-(D782*20+F782)</f>
        <v>23</v>
      </c>
      <c r="L782" s="275"/>
      <c r="M782" s="117"/>
      <c r="N782" s="108"/>
    </row>
    <row r="783" spans="1:14" ht="15.95" customHeight="1" x14ac:dyDescent="0.25">
      <c r="A783" s="112"/>
      <c r="B783" s="168" t="s">
        <v>213</v>
      </c>
      <c r="C783" s="168" t="s">
        <v>185</v>
      </c>
      <c r="D783" s="168">
        <v>47</v>
      </c>
      <c r="E783" s="262" t="s">
        <v>32</v>
      </c>
      <c r="F783" s="263">
        <v>6</v>
      </c>
      <c r="G783" s="168">
        <v>47</v>
      </c>
      <c r="H783" s="262" t="s">
        <v>32</v>
      </c>
      <c r="I783" s="263">
        <v>12.5</v>
      </c>
      <c r="J783" s="275"/>
      <c r="K783" s="275">
        <f t="shared" si="52"/>
        <v>6.5</v>
      </c>
      <c r="L783" s="275"/>
      <c r="M783" s="117"/>
      <c r="N783" s="108"/>
    </row>
    <row r="784" spans="1:14" ht="15.95" customHeight="1" x14ac:dyDescent="0.25">
      <c r="A784" s="112"/>
      <c r="B784" s="168" t="s">
        <v>213</v>
      </c>
      <c r="C784" s="168" t="s">
        <v>162</v>
      </c>
      <c r="D784" s="168">
        <v>49</v>
      </c>
      <c r="E784" s="262" t="s">
        <v>32</v>
      </c>
      <c r="F784" s="263">
        <v>0</v>
      </c>
      <c r="G784" s="168">
        <v>49</v>
      </c>
      <c r="H784" s="262" t="s">
        <v>32</v>
      </c>
      <c r="I784" s="263">
        <v>10.5</v>
      </c>
      <c r="J784" s="275"/>
      <c r="K784" s="275">
        <f t="shared" si="52"/>
        <v>10.5</v>
      </c>
      <c r="L784" s="275"/>
      <c r="M784" s="117"/>
      <c r="N784" s="108"/>
    </row>
    <row r="785" spans="1:14" ht="15.95" customHeight="1" x14ac:dyDescent="0.25">
      <c r="A785" s="112"/>
      <c r="B785" s="168" t="s">
        <v>213</v>
      </c>
      <c r="C785" s="168" t="s">
        <v>161</v>
      </c>
      <c r="D785" s="168">
        <v>50</v>
      </c>
      <c r="E785" s="262" t="s">
        <v>32</v>
      </c>
      <c r="F785" s="263">
        <v>0</v>
      </c>
      <c r="G785" s="168">
        <v>50</v>
      </c>
      <c r="H785" s="262" t="s">
        <v>32</v>
      </c>
      <c r="I785" s="263">
        <v>6.5</v>
      </c>
      <c r="J785" s="275"/>
      <c r="K785" s="275">
        <f t="shared" si="52"/>
        <v>6.5</v>
      </c>
      <c r="L785" s="275"/>
      <c r="M785" s="117"/>
      <c r="N785" s="108"/>
    </row>
    <row r="786" spans="1:14" ht="15.95" customHeight="1" x14ac:dyDescent="0.25">
      <c r="A786" s="112"/>
      <c r="B786" s="168" t="s">
        <v>213</v>
      </c>
      <c r="C786" s="168" t="s">
        <v>167</v>
      </c>
      <c r="D786" s="168">
        <v>51</v>
      </c>
      <c r="E786" s="262" t="s">
        <v>32</v>
      </c>
      <c r="F786" s="263">
        <v>0</v>
      </c>
      <c r="G786" s="168">
        <v>51</v>
      </c>
      <c r="H786" s="262" t="s">
        <v>32</v>
      </c>
      <c r="I786" s="263">
        <v>7.7</v>
      </c>
      <c r="J786" s="275"/>
      <c r="K786" s="275">
        <f t="shared" si="52"/>
        <v>7.7000000000000455</v>
      </c>
      <c r="L786" s="275"/>
      <c r="M786" s="117"/>
      <c r="N786" s="108"/>
    </row>
    <row r="787" spans="1:14" ht="15.95" customHeight="1" x14ac:dyDescent="0.25">
      <c r="A787" s="112"/>
      <c r="B787" s="168" t="s">
        <v>213</v>
      </c>
      <c r="C787" s="168" t="s">
        <v>185</v>
      </c>
      <c r="D787" s="168">
        <v>51</v>
      </c>
      <c r="E787" s="262" t="s">
        <v>32</v>
      </c>
      <c r="F787" s="263">
        <v>0</v>
      </c>
      <c r="G787" s="168">
        <v>51</v>
      </c>
      <c r="H787" s="262" t="s">
        <v>32</v>
      </c>
      <c r="I787" s="263">
        <v>16.5</v>
      </c>
      <c r="J787" s="275"/>
      <c r="K787" s="275">
        <f t="shared" si="52"/>
        <v>16.5</v>
      </c>
      <c r="L787" s="275"/>
      <c r="M787" s="117"/>
      <c r="N787" s="108"/>
    </row>
    <row r="788" spans="1:14" ht="15.95" customHeight="1" x14ac:dyDescent="0.25">
      <c r="A788" s="112"/>
      <c r="B788" s="168" t="s">
        <v>213</v>
      </c>
      <c r="C788" s="168" t="s">
        <v>48</v>
      </c>
      <c r="D788" s="168">
        <v>52</v>
      </c>
      <c r="E788" s="262" t="s">
        <v>32</v>
      </c>
      <c r="F788" s="263">
        <v>15</v>
      </c>
      <c r="G788" s="168">
        <v>55</v>
      </c>
      <c r="H788" s="262" t="s">
        <v>32</v>
      </c>
      <c r="I788" s="263">
        <v>10</v>
      </c>
      <c r="J788" s="275"/>
      <c r="K788" s="275">
        <f t="shared" si="52"/>
        <v>55</v>
      </c>
      <c r="L788" s="275"/>
      <c r="M788" s="117"/>
      <c r="N788" s="108"/>
    </row>
    <row r="789" spans="1:14" ht="15.95" customHeight="1" x14ac:dyDescent="0.25">
      <c r="A789" s="112"/>
      <c r="B789" s="168" t="s">
        <v>213</v>
      </c>
      <c r="C789" s="168" t="s">
        <v>49</v>
      </c>
      <c r="D789" s="168">
        <v>58</v>
      </c>
      <c r="E789" s="262" t="s">
        <v>32</v>
      </c>
      <c r="F789" s="263">
        <v>0</v>
      </c>
      <c r="G789" s="168">
        <v>58</v>
      </c>
      <c r="H789" s="262" t="s">
        <v>32</v>
      </c>
      <c r="I789" s="263">
        <v>11</v>
      </c>
      <c r="J789" s="275"/>
      <c r="K789" s="275"/>
      <c r="L789" s="275">
        <f>(G789*20+I789)-(D789*20+F789)</f>
        <v>11</v>
      </c>
      <c r="M789" s="117"/>
      <c r="N789" s="108"/>
    </row>
    <row r="790" spans="1:14" ht="15.95" customHeight="1" x14ac:dyDescent="0.25">
      <c r="A790" s="112"/>
      <c r="B790" s="168" t="s">
        <v>213</v>
      </c>
      <c r="C790" s="168" t="s">
        <v>49</v>
      </c>
      <c r="D790" s="168">
        <v>58</v>
      </c>
      <c r="E790" s="262" t="s">
        <v>32</v>
      </c>
      <c r="F790" s="263">
        <v>11</v>
      </c>
      <c r="G790" s="168">
        <v>59</v>
      </c>
      <c r="H790" s="262" t="s">
        <v>32</v>
      </c>
      <c r="I790" s="263">
        <v>5</v>
      </c>
      <c r="J790" s="275"/>
      <c r="K790" s="275">
        <f>(G790*20+I790)-(D790*20+F790)</f>
        <v>14</v>
      </c>
      <c r="L790" s="275"/>
      <c r="M790" s="117"/>
      <c r="N790" s="108"/>
    </row>
    <row r="791" spans="1:14" ht="15.95" customHeight="1" x14ac:dyDescent="0.25">
      <c r="A791" s="112"/>
      <c r="B791" s="168" t="s">
        <v>213</v>
      </c>
      <c r="C791" s="168" t="s">
        <v>48</v>
      </c>
      <c r="D791" s="168">
        <v>59</v>
      </c>
      <c r="E791" s="262" t="s">
        <v>32</v>
      </c>
      <c r="F791" s="263">
        <v>5</v>
      </c>
      <c r="G791" s="168">
        <v>59</v>
      </c>
      <c r="H791" s="262" t="s">
        <v>32</v>
      </c>
      <c r="I791" s="263">
        <v>15</v>
      </c>
      <c r="J791" s="275"/>
      <c r="K791" s="275"/>
      <c r="L791" s="275">
        <f>(G791*20+I791)-(D791*20+F791)</f>
        <v>10</v>
      </c>
      <c r="M791" s="117"/>
      <c r="N791" s="108"/>
    </row>
    <row r="792" spans="1:14" ht="15.95" customHeight="1" x14ac:dyDescent="0.25">
      <c r="A792" s="112"/>
      <c r="B792" s="168" t="s">
        <v>213</v>
      </c>
      <c r="C792" s="168" t="s">
        <v>48</v>
      </c>
      <c r="D792" s="168">
        <v>64</v>
      </c>
      <c r="E792" s="262" t="s">
        <v>32</v>
      </c>
      <c r="F792" s="263">
        <v>5</v>
      </c>
      <c r="G792" s="168">
        <v>64</v>
      </c>
      <c r="H792" s="262" t="s">
        <v>32</v>
      </c>
      <c r="I792" s="263">
        <v>12</v>
      </c>
      <c r="J792" s="275"/>
      <c r="K792" s="275">
        <f t="shared" ref="K792:K811" si="53">(G792*20+I792)-(D792*20+F792)</f>
        <v>7</v>
      </c>
      <c r="L792" s="275"/>
      <c r="M792" s="117"/>
      <c r="N792" s="108"/>
    </row>
    <row r="793" spans="1:14" ht="15.95" customHeight="1" x14ac:dyDescent="0.25">
      <c r="A793" s="112"/>
      <c r="B793" s="168" t="s">
        <v>213</v>
      </c>
      <c r="C793" s="168" t="s">
        <v>48</v>
      </c>
      <c r="D793" s="168">
        <v>69</v>
      </c>
      <c r="E793" s="262" t="s">
        <v>32</v>
      </c>
      <c r="F793" s="263">
        <v>10</v>
      </c>
      <c r="G793" s="168">
        <v>70</v>
      </c>
      <c r="H793" s="262" t="s">
        <v>32</v>
      </c>
      <c r="I793" s="263">
        <v>2</v>
      </c>
      <c r="J793" s="275"/>
      <c r="K793" s="275">
        <f t="shared" si="53"/>
        <v>12</v>
      </c>
      <c r="L793" s="275"/>
      <c r="M793" s="117"/>
      <c r="N793" s="108"/>
    </row>
    <row r="794" spans="1:14" ht="15.95" customHeight="1" x14ac:dyDescent="0.25">
      <c r="A794" s="112"/>
      <c r="B794" s="168" t="s">
        <v>213</v>
      </c>
      <c r="C794" s="168" t="s">
        <v>49</v>
      </c>
      <c r="D794" s="168">
        <v>80</v>
      </c>
      <c r="E794" s="262" t="s">
        <v>32</v>
      </c>
      <c r="F794" s="263">
        <v>4</v>
      </c>
      <c r="G794" s="168">
        <v>81</v>
      </c>
      <c r="H794" s="262" t="s">
        <v>32</v>
      </c>
      <c r="I794" s="263">
        <v>1</v>
      </c>
      <c r="J794" s="275"/>
      <c r="K794" s="275">
        <f t="shared" si="53"/>
        <v>17</v>
      </c>
      <c r="L794" s="275"/>
      <c r="M794" s="117"/>
      <c r="N794" s="108"/>
    </row>
    <row r="795" spans="1:14" ht="15.95" customHeight="1" x14ac:dyDescent="0.25">
      <c r="A795" s="112"/>
      <c r="B795" s="168" t="s">
        <v>213</v>
      </c>
      <c r="C795" s="168" t="s">
        <v>49</v>
      </c>
      <c r="D795" s="168">
        <v>84</v>
      </c>
      <c r="E795" s="262" t="s">
        <v>32</v>
      </c>
      <c r="F795" s="263">
        <v>7</v>
      </c>
      <c r="G795" s="168">
        <v>84</v>
      </c>
      <c r="H795" s="262" t="s">
        <v>32</v>
      </c>
      <c r="I795" s="263">
        <v>15</v>
      </c>
      <c r="J795" s="275"/>
      <c r="K795" s="275">
        <f t="shared" si="53"/>
        <v>8</v>
      </c>
      <c r="L795" s="275"/>
      <c r="M795" s="117"/>
      <c r="N795" s="108"/>
    </row>
    <row r="796" spans="1:14" ht="15.95" customHeight="1" x14ac:dyDescent="0.25">
      <c r="A796" s="112"/>
      <c r="B796" s="168" t="s">
        <v>213</v>
      </c>
      <c r="C796" s="168" t="s">
        <v>49</v>
      </c>
      <c r="D796" s="168">
        <v>85</v>
      </c>
      <c r="E796" s="262" t="s">
        <v>32</v>
      </c>
      <c r="F796" s="263">
        <v>10</v>
      </c>
      <c r="G796" s="168">
        <v>86</v>
      </c>
      <c r="H796" s="262" t="s">
        <v>32</v>
      </c>
      <c r="I796" s="263">
        <v>0</v>
      </c>
      <c r="J796" s="275"/>
      <c r="K796" s="275">
        <f t="shared" si="53"/>
        <v>10</v>
      </c>
      <c r="L796" s="275"/>
      <c r="M796" s="117"/>
      <c r="N796" s="108"/>
    </row>
    <row r="797" spans="1:14" ht="15.95" customHeight="1" x14ac:dyDescent="0.25">
      <c r="A797" s="112"/>
      <c r="B797" s="168" t="s">
        <v>193</v>
      </c>
      <c r="C797" s="168" t="s">
        <v>48</v>
      </c>
      <c r="D797" s="168">
        <v>0</v>
      </c>
      <c r="E797" s="262" t="s">
        <v>32</v>
      </c>
      <c r="F797" s="263">
        <v>9</v>
      </c>
      <c r="G797" s="168">
        <v>2</v>
      </c>
      <c r="H797" s="262" t="s">
        <v>32</v>
      </c>
      <c r="I797" s="263">
        <v>5</v>
      </c>
      <c r="J797" s="275"/>
      <c r="K797" s="275"/>
      <c r="L797" s="275">
        <v>36</v>
      </c>
      <c r="M797" s="117"/>
      <c r="N797" s="108"/>
    </row>
    <row r="798" spans="1:14" ht="15.95" customHeight="1" x14ac:dyDescent="0.25">
      <c r="A798" s="112"/>
      <c r="B798" s="168" t="s">
        <v>193</v>
      </c>
      <c r="C798" s="168" t="s">
        <v>48</v>
      </c>
      <c r="D798" s="168">
        <v>3</v>
      </c>
      <c r="E798" s="262" t="s">
        <v>32</v>
      </c>
      <c r="F798" s="263">
        <v>13</v>
      </c>
      <c r="G798" s="168">
        <v>5</v>
      </c>
      <c r="H798" s="262" t="s">
        <v>32</v>
      </c>
      <c r="I798" s="263">
        <v>14</v>
      </c>
      <c r="J798" s="275"/>
      <c r="K798" s="275"/>
      <c r="L798" s="275">
        <v>41</v>
      </c>
      <c r="M798" s="117"/>
      <c r="N798" s="108"/>
    </row>
    <row r="799" spans="1:14" ht="15.95" customHeight="1" x14ac:dyDescent="0.25">
      <c r="A799" s="112"/>
      <c r="B799" s="168" t="s">
        <v>193</v>
      </c>
      <c r="C799" s="168" t="s">
        <v>48</v>
      </c>
      <c r="D799" s="168">
        <v>10</v>
      </c>
      <c r="E799" s="262" t="s">
        <v>32</v>
      </c>
      <c r="F799" s="263">
        <v>10</v>
      </c>
      <c r="G799" s="168">
        <v>11</v>
      </c>
      <c r="H799" s="262" t="s">
        <v>32</v>
      </c>
      <c r="I799" s="263">
        <v>17</v>
      </c>
      <c r="J799" s="275"/>
      <c r="K799" s="275"/>
      <c r="L799" s="275">
        <v>27</v>
      </c>
      <c r="M799" s="117"/>
      <c r="N799" s="108"/>
    </row>
    <row r="800" spans="1:14" ht="15.95" customHeight="1" x14ac:dyDescent="0.25">
      <c r="A800" s="112"/>
      <c r="B800" s="168" t="s">
        <v>193</v>
      </c>
      <c r="C800" s="168" t="s">
        <v>161</v>
      </c>
      <c r="D800" s="168">
        <v>75</v>
      </c>
      <c r="E800" s="262" t="s">
        <v>32</v>
      </c>
      <c r="F800" s="263">
        <v>0</v>
      </c>
      <c r="G800" s="168">
        <v>75</v>
      </c>
      <c r="H800" s="262" t="s">
        <v>32</v>
      </c>
      <c r="I800" s="263">
        <v>11.68</v>
      </c>
      <c r="J800" s="275"/>
      <c r="K800" s="275">
        <f t="shared" si="53"/>
        <v>11.680000000000064</v>
      </c>
      <c r="L800" s="275"/>
      <c r="M800" s="117"/>
      <c r="N800" s="108"/>
    </row>
    <row r="801" spans="1:14" ht="15.95" customHeight="1" x14ac:dyDescent="0.25">
      <c r="A801" s="112"/>
      <c r="B801" s="168" t="s">
        <v>193</v>
      </c>
      <c r="C801" s="168" t="s">
        <v>162</v>
      </c>
      <c r="D801" s="168">
        <v>83</v>
      </c>
      <c r="E801" s="262" t="s">
        <v>32</v>
      </c>
      <c r="F801" s="263">
        <v>0</v>
      </c>
      <c r="G801" s="168">
        <v>84</v>
      </c>
      <c r="H801" s="262" t="s">
        <v>32</v>
      </c>
      <c r="I801" s="263">
        <v>0</v>
      </c>
      <c r="J801" s="275"/>
      <c r="K801" s="275">
        <f t="shared" si="53"/>
        <v>20</v>
      </c>
      <c r="L801" s="275"/>
      <c r="M801" s="117"/>
      <c r="N801" s="108"/>
    </row>
    <row r="802" spans="1:14" ht="15.95" customHeight="1" x14ac:dyDescent="0.25">
      <c r="A802" s="112"/>
      <c r="B802" s="168" t="s">
        <v>193</v>
      </c>
      <c r="C802" s="168" t="s">
        <v>161</v>
      </c>
      <c r="D802" s="168">
        <v>83</v>
      </c>
      <c r="E802" s="262" t="s">
        <v>32</v>
      </c>
      <c r="F802" s="263">
        <v>16</v>
      </c>
      <c r="G802" s="168">
        <v>90</v>
      </c>
      <c r="H802" s="262" t="s">
        <v>32</v>
      </c>
      <c r="I802" s="263">
        <v>3</v>
      </c>
      <c r="J802" s="275"/>
      <c r="K802" s="275">
        <f t="shared" si="53"/>
        <v>127</v>
      </c>
      <c r="L802" s="275"/>
      <c r="M802" s="117"/>
      <c r="N802" s="108"/>
    </row>
    <row r="803" spans="1:14" ht="15.95" customHeight="1" x14ac:dyDescent="0.25">
      <c r="A803" s="112"/>
      <c r="B803" s="168" t="s">
        <v>193</v>
      </c>
      <c r="C803" s="168" t="s">
        <v>161</v>
      </c>
      <c r="D803" s="168">
        <v>91</v>
      </c>
      <c r="E803" s="262" t="s">
        <v>32</v>
      </c>
      <c r="F803" s="263">
        <v>0</v>
      </c>
      <c r="G803" s="168">
        <v>98</v>
      </c>
      <c r="H803" s="262" t="s">
        <v>32</v>
      </c>
      <c r="I803" s="263">
        <v>9.5</v>
      </c>
      <c r="J803" s="275"/>
      <c r="K803" s="275">
        <f t="shared" si="53"/>
        <v>149.5</v>
      </c>
      <c r="L803" s="275"/>
      <c r="M803" s="117"/>
      <c r="N803" s="108"/>
    </row>
    <row r="804" spans="1:14" ht="15.95" customHeight="1" x14ac:dyDescent="0.25">
      <c r="A804" s="112"/>
      <c r="B804" s="168" t="s">
        <v>193</v>
      </c>
      <c r="C804" s="168" t="s">
        <v>162</v>
      </c>
      <c r="D804" s="168">
        <v>94</v>
      </c>
      <c r="E804" s="262" t="s">
        <v>32</v>
      </c>
      <c r="F804" s="263">
        <v>12</v>
      </c>
      <c r="G804" s="168">
        <v>98</v>
      </c>
      <c r="H804" s="262" t="s">
        <v>32</v>
      </c>
      <c r="I804" s="263">
        <v>0</v>
      </c>
      <c r="J804" s="275"/>
      <c r="K804" s="275">
        <f t="shared" si="53"/>
        <v>68</v>
      </c>
      <c r="L804" s="275"/>
      <c r="M804" s="117"/>
      <c r="N804" s="108"/>
    </row>
    <row r="805" spans="1:14" ht="15.95" customHeight="1" x14ac:dyDescent="0.25">
      <c r="A805" s="112"/>
      <c r="B805" s="168" t="s">
        <v>193</v>
      </c>
      <c r="C805" s="168" t="s">
        <v>162</v>
      </c>
      <c r="D805" s="168">
        <v>102</v>
      </c>
      <c r="E805" s="262" t="s">
        <v>32</v>
      </c>
      <c r="F805" s="263">
        <v>8</v>
      </c>
      <c r="G805" s="168">
        <v>105</v>
      </c>
      <c r="H805" s="262" t="s">
        <v>32</v>
      </c>
      <c r="I805" s="263">
        <v>8</v>
      </c>
      <c r="J805" s="275"/>
      <c r="K805" s="275">
        <f t="shared" si="53"/>
        <v>60</v>
      </c>
      <c r="L805" s="275"/>
      <c r="M805" s="117"/>
      <c r="N805" s="108"/>
    </row>
    <row r="806" spans="1:14" ht="15.95" customHeight="1" x14ac:dyDescent="0.25">
      <c r="A806" s="112"/>
      <c r="B806" s="168" t="s">
        <v>193</v>
      </c>
      <c r="C806" s="168" t="s">
        <v>161</v>
      </c>
      <c r="D806" s="168">
        <v>104</v>
      </c>
      <c r="E806" s="262" t="s">
        <v>32</v>
      </c>
      <c r="F806" s="263">
        <v>8</v>
      </c>
      <c r="G806" s="168">
        <v>105</v>
      </c>
      <c r="H806" s="262" t="s">
        <v>32</v>
      </c>
      <c r="I806" s="263">
        <v>8.5</v>
      </c>
      <c r="J806" s="275"/>
      <c r="K806" s="275">
        <f t="shared" si="53"/>
        <v>20.5</v>
      </c>
      <c r="L806" s="275"/>
      <c r="M806" s="117"/>
      <c r="N806" s="108"/>
    </row>
    <row r="807" spans="1:14" ht="15.95" customHeight="1" x14ac:dyDescent="0.25">
      <c r="A807" s="112"/>
      <c r="B807" s="168" t="s">
        <v>193</v>
      </c>
      <c r="C807" s="168" t="s">
        <v>161</v>
      </c>
      <c r="D807" s="168">
        <v>113</v>
      </c>
      <c r="E807" s="262" t="s">
        <v>32</v>
      </c>
      <c r="F807" s="263">
        <v>13</v>
      </c>
      <c r="G807" s="168">
        <v>115</v>
      </c>
      <c r="H807" s="262" t="s">
        <v>32</v>
      </c>
      <c r="I807" s="263">
        <v>0</v>
      </c>
      <c r="J807" s="275"/>
      <c r="K807" s="275">
        <f t="shared" si="53"/>
        <v>27</v>
      </c>
      <c r="L807" s="275"/>
      <c r="M807" s="117"/>
      <c r="N807" s="108"/>
    </row>
    <row r="808" spans="1:14" ht="15.95" customHeight="1" x14ac:dyDescent="0.25">
      <c r="A808" s="112"/>
      <c r="B808" s="168" t="s">
        <v>193</v>
      </c>
      <c r="C808" s="168" t="s">
        <v>162</v>
      </c>
      <c r="D808" s="168">
        <v>115</v>
      </c>
      <c r="E808" s="262" t="s">
        <v>32</v>
      </c>
      <c r="F808" s="263">
        <v>0</v>
      </c>
      <c r="G808" s="168">
        <v>117</v>
      </c>
      <c r="H808" s="262" t="s">
        <v>32</v>
      </c>
      <c r="I808" s="263">
        <v>10</v>
      </c>
      <c r="J808" s="275"/>
      <c r="K808" s="275">
        <f t="shared" si="53"/>
        <v>50</v>
      </c>
      <c r="L808" s="275"/>
      <c r="M808" s="117"/>
      <c r="N808" s="108"/>
    </row>
    <row r="809" spans="1:14" ht="15.95" customHeight="1" x14ac:dyDescent="0.25">
      <c r="A809" s="112"/>
      <c r="B809" s="168" t="s">
        <v>214</v>
      </c>
      <c r="C809" s="168" t="s">
        <v>159</v>
      </c>
      <c r="D809" s="168"/>
      <c r="E809" s="262" t="s">
        <v>32</v>
      </c>
      <c r="F809" s="263"/>
      <c r="G809" s="168"/>
      <c r="H809" s="262" t="s">
        <v>32</v>
      </c>
      <c r="I809" s="263"/>
      <c r="J809" s="275"/>
      <c r="K809" s="275">
        <v>53</v>
      </c>
      <c r="L809" s="275"/>
      <c r="M809" s="117"/>
      <c r="N809" s="108"/>
    </row>
    <row r="810" spans="1:14" ht="15.95" customHeight="1" x14ac:dyDescent="0.25">
      <c r="A810" s="112"/>
      <c r="B810" s="168" t="s">
        <v>193</v>
      </c>
      <c r="C810" s="168" t="s">
        <v>48</v>
      </c>
      <c r="D810" s="168">
        <v>125</v>
      </c>
      <c r="E810" s="262" t="s">
        <v>32</v>
      </c>
      <c r="F810" s="263">
        <v>0</v>
      </c>
      <c r="G810" s="168">
        <v>126</v>
      </c>
      <c r="H810" s="262" t="s">
        <v>32</v>
      </c>
      <c r="I810" s="263">
        <v>5</v>
      </c>
      <c r="J810" s="275"/>
      <c r="K810" s="275">
        <f t="shared" si="53"/>
        <v>25</v>
      </c>
      <c r="L810" s="275"/>
      <c r="M810" s="117"/>
      <c r="N810" s="108"/>
    </row>
    <row r="811" spans="1:14" ht="15.95" customHeight="1" x14ac:dyDescent="0.25">
      <c r="A811" s="112"/>
      <c r="B811" s="168" t="s">
        <v>193</v>
      </c>
      <c r="C811" s="168" t="s">
        <v>49</v>
      </c>
      <c r="D811" s="168">
        <v>131</v>
      </c>
      <c r="E811" s="262" t="s">
        <v>32</v>
      </c>
      <c r="F811" s="263">
        <v>10</v>
      </c>
      <c r="G811" s="168">
        <v>132</v>
      </c>
      <c r="H811" s="262" t="s">
        <v>32</v>
      </c>
      <c r="I811" s="263">
        <v>2.5</v>
      </c>
      <c r="J811" s="275"/>
      <c r="K811" s="275">
        <f t="shared" si="53"/>
        <v>12.5</v>
      </c>
      <c r="L811" s="275"/>
      <c r="M811" s="117"/>
      <c r="N811" s="108"/>
    </row>
    <row r="812" spans="1:14" ht="15.95" customHeight="1" x14ac:dyDescent="0.25">
      <c r="A812" s="112"/>
      <c r="B812" s="313" t="s">
        <v>89</v>
      </c>
      <c r="C812" s="312"/>
      <c r="D812" s="312"/>
      <c r="E812" s="312"/>
      <c r="F812" s="312"/>
      <c r="G812" s="312"/>
      <c r="H812" s="312"/>
      <c r="I812" s="312"/>
      <c r="J812" s="276">
        <f>SUM(J759:J811)</f>
        <v>27</v>
      </c>
      <c r="K812" s="276">
        <f>SUM(K759:K811)</f>
        <v>960.07000000000016</v>
      </c>
      <c r="L812" s="276">
        <f>SUM(L759:L811)</f>
        <v>145.69999999999999</v>
      </c>
      <c r="M812" s="112"/>
      <c r="N812" s="108"/>
    </row>
    <row r="813" spans="1:14" ht="15.95" customHeight="1" x14ac:dyDescent="0.25">
      <c r="A813" s="112"/>
      <c r="B813" s="13"/>
      <c r="C813" s="14"/>
      <c r="D813" s="14"/>
      <c r="E813" s="14"/>
      <c r="F813" s="15"/>
      <c r="G813" s="14"/>
      <c r="H813" s="68"/>
      <c r="I813" s="14"/>
      <c r="J813" s="16"/>
      <c r="K813" s="14"/>
      <c r="L813" s="68"/>
      <c r="M813" s="112"/>
      <c r="N813" s="108"/>
    </row>
    <row r="814" spans="1:14" ht="15.95" customHeight="1" x14ac:dyDescent="0.25">
      <c r="A814" s="112"/>
      <c r="B814" s="13"/>
      <c r="C814" s="14"/>
      <c r="D814" s="14"/>
      <c r="E814" s="14"/>
      <c r="F814" s="15"/>
      <c r="G814" s="14"/>
      <c r="H814" s="68"/>
      <c r="I814" s="14"/>
      <c r="J814" s="16"/>
      <c r="K814" s="14"/>
      <c r="L814" s="68"/>
      <c r="M814" s="112"/>
      <c r="N814" s="108"/>
    </row>
    <row r="815" spans="1:14" ht="15.95" customHeight="1" x14ac:dyDescent="0.25">
      <c r="A815" s="112"/>
      <c r="B815" s="191" t="s">
        <v>130</v>
      </c>
      <c r="C815" s="53" t="s">
        <v>6</v>
      </c>
      <c r="D815" s="192">
        <f>J812/2</f>
        <v>13.5</v>
      </c>
      <c r="E815" s="193"/>
      <c r="F815" s="53"/>
      <c r="G815" s="53"/>
      <c r="H815" s="75"/>
      <c r="I815" s="14"/>
      <c r="J815" s="16"/>
      <c r="K815" s="14"/>
      <c r="L815" s="68"/>
      <c r="M815" s="112"/>
      <c r="N815" s="108"/>
    </row>
    <row r="816" spans="1:14" ht="15.95" customHeight="1" x14ac:dyDescent="0.25">
      <c r="A816" s="112"/>
      <c r="B816" s="19" t="s">
        <v>131</v>
      </c>
      <c r="C816" s="74" t="s">
        <v>6</v>
      </c>
      <c r="D816" s="105">
        <f>K812/2</f>
        <v>480.03500000000008</v>
      </c>
      <c r="E816" s="74"/>
      <c r="F816" s="50"/>
      <c r="G816" s="74"/>
      <c r="H816" s="75"/>
      <c r="I816" s="14"/>
      <c r="J816" s="16"/>
      <c r="K816" s="14"/>
      <c r="L816" s="68"/>
      <c r="M816" s="112"/>
      <c r="N816" s="108"/>
    </row>
    <row r="817" spans="1:14" ht="15.95" customHeight="1" x14ac:dyDescent="0.25">
      <c r="A817" s="112"/>
      <c r="B817" s="191" t="s">
        <v>134</v>
      </c>
      <c r="C817" s="53" t="s">
        <v>6</v>
      </c>
      <c r="D817" s="192">
        <f>L812</f>
        <v>145.69999999999999</v>
      </c>
      <c r="E817" s="193"/>
      <c r="F817" s="53"/>
      <c r="G817"/>
      <c r="H817" s="75"/>
      <c r="I817" s="14"/>
      <c r="J817" s="16"/>
      <c r="K817" s="14"/>
      <c r="L817" s="68"/>
      <c r="M817" s="112"/>
      <c r="N817" s="108"/>
    </row>
    <row r="818" spans="1:14" ht="15.95" customHeight="1" x14ac:dyDescent="0.25">
      <c r="A818" s="112"/>
      <c r="B818" s="13" t="s">
        <v>132</v>
      </c>
      <c r="C818" s="14" t="s">
        <v>6</v>
      </c>
      <c r="D818" s="41">
        <f>SUM(D815:D817)</f>
        <v>639.23500000000013</v>
      </c>
      <c r="E818" s="74"/>
      <c r="F818" s="50"/>
      <c r="G818" s="74"/>
      <c r="H818" s="75"/>
      <c r="I818" s="14"/>
      <c r="J818" s="16"/>
      <c r="K818" s="14"/>
      <c r="L818" s="68"/>
      <c r="M818" s="112"/>
      <c r="N818" s="108"/>
    </row>
    <row r="819" spans="1:14" ht="15.95" customHeight="1" x14ac:dyDescent="0.25">
      <c r="A819" s="112"/>
      <c r="B819" s="19"/>
      <c r="C819" s="74"/>
      <c r="D819" s="74"/>
      <c r="E819" s="74"/>
      <c r="F819" s="50"/>
      <c r="G819" s="74"/>
      <c r="H819" s="75"/>
      <c r="I819" s="14"/>
      <c r="J819" s="16"/>
      <c r="K819" s="14"/>
      <c r="L819" s="68"/>
      <c r="M819" s="112"/>
      <c r="N819" s="108"/>
    </row>
    <row r="820" spans="1:14" ht="15.95" customHeight="1" x14ac:dyDescent="0.25">
      <c r="A820" s="112"/>
      <c r="B820" s="191"/>
      <c r="C820" s="53"/>
      <c r="D820" s="192"/>
      <c r="E820" s="193"/>
      <c r="F820" s="53"/>
      <c r="G820" s="53"/>
      <c r="H820" s="75"/>
      <c r="I820" s="14"/>
      <c r="J820" s="16"/>
      <c r="K820" s="14"/>
      <c r="L820" s="68"/>
      <c r="M820" s="112"/>
      <c r="N820" s="108"/>
    </row>
    <row r="821" spans="1:14" ht="15.95" customHeight="1" x14ac:dyDescent="0.25">
      <c r="A821" s="112"/>
      <c r="B821" s="19" t="s">
        <v>133</v>
      </c>
      <c r="C821" s="74"/>
      <c r="D821" s="74"/>
      <c r="E821" s="74"/>
      <c r="F821" s="50"/>
      <c r="G821" s="74"/>
      <c r="H821" s="75"/>
      <c r="I821" s="14"/>
      <c r="J821" s="16"/>
      <c r="K821" s="14"/>
      <c r="L821" s="68"/>
      <c r="M821" s="112"/>
      <c r="N821" s="108"/>
    </row>
    <row r="822" spans="1:14" ht="15.95" customHeight="1" x14ac:dyDescent="0.25">
      <c r="A822" s="112"/>
      <c r="B822" s="191"/>
      <c r="C822" s="53"/>
      <c r="D822" s="192"/>
      <c r="E822" s="193"/>
      <c r="F822" s="53"/>
      <c r="G822" s="53"/>
      <c r="H822" s="75"/>
      <c r="I822" s="14"/>
      <c r="J822" s="16"/>
      <c r="K822" s="14"/>
      <c r="L822" s="68"/>
      <c r="M822" s="112"/>
      <c r="N822" s="108"/>
    </row>
    <row r="823" spans="1:14" ht="15.95" customHeight="1" x14ac:dyDescent="0.25">
      <c r="A823" s="112"/>
      <c r="B823" s="13"/>
      <c r="C823" s="14"/>
      <c r="D823" s="14"/>
      <c r="E823" s="14"/>
      <c r="F823" s="15"/>
      <c r="G823" s="14"/>
      <c r="H823" s="68"/>
      <c r="I823" s="14"/>
      <c r="J823" s="16"/>
      <c r="K823" s="14"/>
      <c r="L823" s="68"/>
      <c r="M823" s="112"/>
      <c r="N823" s="108"/>
    </row>
    <row r="824" spans="1:14" ht="15.95" customHeight="1" x14ac:dyDescent="0.25">
      <c r="A824" s="112"/>
      <c r="B824" s="13"/>
      <c r="C824" s="14"/>
      <c r="D824" s="14"/>
      <c r="E824" s="14"/>
      <c r="F824" s="15"/>
      <c r="G824" s="14"/>
      <c r="H824" s="68"/>
      <c r="I824" s="14"/>
      <c r="J824" s="16"/>
      <c r="K824" s="14"/>
      <c r="L824" s="68"/>
      <c r="M824" s="112"/>
      <c r="N824" s="108"/>
    </row>
    <row r="825" spans="1:14" ht="15.95" customHeight="1" x14ac:dyDescent="0.25">
      <c r="A825" s="112"/>
      <c r="B825" s="13"/>
      <c r="C825" s="14"/>
      <c r="D825" s="14"/>
      <c r="E825" s="14"/>
      <c r="F825" s="15"/>
      <c r="G825" s="14"/>
      <c r="H825" s="68"/>
      <c r="I825" s="14"/>
      <c r="J825" s="16"/>
      <c r="K825" s="14"/>
      <c r="L825" s="68"/>
      <c r="M825" s="112"/>
      <c r="N825" s="108"/>
    </row>
    <row r="826" spans="1:14" ht="15.95" customHeight="1" x14ac:dyDescent="0.25">
      <c r="A826" s="112"/>
      <c r="B826" s="85"/>
      <c r="C826" s="116"/>
      <c r="D826" s="116"/>
      <c r="E826" s="177"/>
      <c r="F826" s="50"/>
      <c r="G826" s="14"/>
      <c r="H826" s="68"/>
      <c r="I826" s="14"/>
      <c r="J826" s="16"/>
      <c r="K826" s="14"/>
      <c r="L826" s="68"/>
      <c r="M826" s="112"/>
      <c r="N826" s="108"/>
    </row>
    <row r="827" spans="1:14" ht="15.95" customHeight="1" x14ac:dyDescent="0.25">
      <c r="A827" s="112"/>
      <c r="B827" s="85"/>
      <c r="C827" s="116"/>
      <c r="D827" s="116"/>
      <c r="E827" s="116"/>
      <c r="F827" s="50"/>
      <c r="G827" s="14"/>
      <c r="H827" s="68"/>
      <c r="I827" s="14"/>
      <c r="J827" s="16"/>
      <c r="K827" s="14"/>
      <c r="L827" s="68"/>
      <c r="M827" s="112"/>
      <c r="N827" s="108"/>
    </row>
    <row r="828" spans="1:14" ht="15.95" customHeight="1" x14ac:dyDescent="0.25">
      <c r="A828" s="112"/>
      <c r="B828" s="181"/>
      <c r="C828" s="182"/>
      <c r="D828" s="182"/>
      <c r="E828" s="183"/>
      <c r="F828" s="50"/>
      <c r="G828" s="14"/>
      <c r="H828" s="68"/>
      <c r="I828" s="14"/>
      <c r="J828" s="50" t="s">
        <v>26</v>
      </c>
      <c r="K828" s="14"/>
      <c r="L828" s="68"/>
      <c r="M828" s="112"/>
      <c r="N828" s="108"/>
    </row>
    <row r="829" spans="1:14" ht="15.95" customHeight="1" x14ac:dyDescent="0.25">
      <c r="A829" s="112"/>
      <c r="B829" s="369"/>
      <c r="C829" s="370"/>
      <c r="D829" s="370"/>
      <c r="E829" s="370"/>
      <c r="F829" s="370"/>
      <c r="G829" s="370"/>
      <c r="H829" s="370"/>
      <c r="I829" s="370"/>
      <c r="J829" s="370"/>
      <c r="K829" s="370"/>
      <c r="L829" s="371"/>
      <c r="M829" s="133"/>
      <c r="N829" s="67"/>
    </row>
    <row r="830" spans="1:14" ht="15.95" customHeight="1" x14ac:dyDescent="0.25">
      <c r="A830" s="118" t="s">
        <v>141</v>
      </c>
      <c r="B830" s="330" t="s">
        <v>135</v>
      </c>
      <c r="C830" s="331"/>
      <c r="D830" s="331"/>
      <c r="E830" s="331"/>
      <c r="F830" s="331"/>
      <c r="G830" s="331"/>
      <c r="H830" s="331"/>
      <c r="I830" s="331"/>
      <c r="J830" s="331"/>
      <c r="K830" s="331"/>
      <c r="L830" s="332"/>
      <c r="M830" s="119" t="s">
        <v>136</v>
      </c>
      <c r="N830" s="120">
        <f>J839</f>
        <v>1085.058</v>
      </c>
    </row>
    <row r="831" spans="1:14" ht="15.95" customHeight="1" x14ac:dyDescent="0.25">
      <c r="A831" s="112"/>
      <c r="B831" s="185"/>
      <c r="C831" s="186"/>
      <c r="D831" s="186"/>
      <c r="E831" s="186"/>
      <c r="F831" s="186"/>
      <c r="G831" s="186"/>
      <c r="H831" s="186"/>
      <c r="I831" s="186"/>
      <c r="J831" s="186"/>
      <c r="K831" s="186"/>
      <c r="L831" s="187"/>
      <c r="M831" s="133"/>
      <c r="N831" s="67"/>
    </row>
    <row r="832" spans="1:14" ht="15.95" customHeight="1" x14ac:dyDescent="0.25">
      <c r="A832" s="112"/>
      <c r="B832" s="185"/>
      <c r="C832" s="186"/>
      <c r="D832" s="186"/>
      <c r="E832" s="186"/>
      <c r="F832" s="186"/>
      <c r="G832" s="186"/>
      <c r="H832" s="186"/>
      <c r="I832" s="186"/>
      <c r="J832" s="186"/>
      <c r="K832" s="186"/>
      <c r="L832" s="187"/>
      <c r="M832" s="133"/>
      <c r="N832" s="67"/>
    </row>
    <row r="833" spans="1:14" ht="15.95" customHeight="1" x14ac:dyDescent="0.25">
      <c r="A833" s="112"/>
      <c r="B833" s="166" t="s">
        <v>139</v>
      </c>
      <c r="C833" s="73"/>
      <c r="D833" s="73" t="s">
        <v>140</v>
      </c>
      <c r="E833" s="73"/>
      <c r="F833" s="73" t="s">
        <v>11</v>
      </c>
      <c r="G833" s="73"/>
      <c r="H833" s="73" t="s">
        <v>215</v>
      </c>
      <c r="I833" s="73" t="s">
        <v>6</v>
      </c>
      <c r="J833" s="73" t="s">
        <v>140</v>
      </c>
      <c r="K833" s="186"/>
      <c r="L833" s="187"/>
      <c r="M833" s="133"/>
      <c r="N833" s="67"/>
    </row>
    <row r="834" spans="1:14" ht="15.95" customHeight="1" x14ac:dyDescent="0.25">
      <c r="A834" s="112"/>
      <c r="B834" s="166"/>
      <c r="C834" s="73"/>
      <c r="D834" s="73"/>
      <c r="E834" s="73"/>
      <c r="F834" s="73"/>
      <c r="G834" s="73"/>
      <c r="H834" s="73"/>
      <c r="I834" s="73"/>
      <c r="J834" s="175"/>
      <c r="K834" s="186"/>
      <c r="L834" s="187"/>
      <c r="M834" s="133"/>
      <c r="N834" s="67"/>
    </row>
    <row r="835" spans="1:14" ht="15.95" customHeight="1" x14ac:dyDescent="0.25">
      <c r="A835" s="112"/>
      <c r="B835" s="84" t="s">
        <v>137</v>
      </c>
      <c r="C835" s="73" t="s">
        <v>6</v>
      </c>
      <c r="D835" s="75">
        <f>SUM(L663:L709)</f>
        <v>296.12099999999998</v>
      </c>
      <c r="E835" s="73"/>
      <c r="F835" s="73"/>
      <c r="G835" s="73"/>
      <c r="H835" s="75">
        <v>3</v>
      </c>
      <c r="I835" s="73"/>
      <c r="J835" s="73">
        <f>D835*H835</f>
        <v>888.36299999999994</v>
      </c>
      <c r="K835" s="186"/>
      <c r="L835" s="187"/>
      <c r="M835" s="133"/>
      <c r="N835" s="67"/>
    </row>
    <row r="836" spans="1:14" ht="15.95" customHeight="1" x14ac:dyDescent="0.25">
      <c r="A836" s="112"/>
      <c r="B836" s="84"/>
      <c r="C836" s="73"/>
      <c r="D836" s="73"/>
      <c r="E836" s="73"/>
      <c r="F836" s="73"/>
      <c r="G836" s="73"/>
      <c r="H836" s="75"/>
      <c r="I836" s="73"/>
      <c r="J836" s="175"/>
      <c r="K836" s="186"/>
      <c r="L836" s="187"/>
      <c r="M836" s="133"/>
      <c r="N836" s="67"/>
    </row>
    <row r="837" spans="1:14" ht="15.95" customHeight="1" x14ac:dyDescent="0.25">
      <c r="A837" s="112"/>
      <c r="B837" s="84" t="s">
        <v>123</v>
      </c>
      <c r="C837" s="73" t="s">
        <v>6</v>
      </c>
      <c r="D837" s="75">
        <f>SUM(L714:L719)</f>
        <v>65.564999999999998</v>
      </c>
      <c r="E837" s="73"/>
      <c r="F837" s="73"/>
      <c r="G837" s="73"/>
      <c r="H837" s="75">
        <v>3</v>
      </c>
      <c r="I837" s="73"/>
      <c r="J837" s="73">
        <f>D837*H837</f>
        <v>196.69499999999999</v>
      </c>
      <c r="K837" s="186"/>
      <c r="L837" s="187"/>
      <c r="M837" s="133"/>
      <c r="N837" s="67"/>
    </row>
    <row r="838" spans="1:14" ht="15.95" customHeight="1" x14ac:dyDescent="0.25">
      <c r="A838" s="112"/>
      <c r="B838" s="194"/>
      <c r="C838" s="71"/>
      <c r="D838" s="71"/>
      <c r="E838" s="71"/>
      <c r="F838" s="71"/>
      <c r="G838" s="71"/>
      <c r="H838" s="71"/>
      <c r="I838" s="71"/>
      <c r="J838" s="71"/>
      <c r="K838" s="186"/>
      <c r="L838" s="187"/>
      <c r="M838" s="133"/>
      <c r="N838" s="67"/>
    </row>
    <row r="839" spans="1:14" ht="15.95" customHeight="1" x14ac:dyDescent="0.25">
      <c r="A839" s="112"/>
      <c r="B839" s="202" t="s">
        <v>138</v>
      </c>
      <c r="C839" s="76" t="s">
        <v>6</v>
      </c>
      <c r="D839" s="76"/>
      <c r="E839" s="76"/>
      <c r="F839" s="76"/>
      <c r="G839" s="76"/>
      <c r="H839" s="76"/>
      <c r="I839" s="76"/>
      <c r="J839" s="268">
        <f>SUM(J834:J838)</f>
        <v>1085.058</v>
      </c>
      <c r="K839" s="186"/>
      <c r="L839" s="187"/>
      <c r="M839" s="133"/>
      <c r="N839" s="67"/>
    </row>
    <row r="840" spans="1:14" ht="15.95" customHeight="1" x14ac:dyDescent="0.25">
      <c r="A840" s="112"/>
      <c r="B840" s="185"/>
      <c r="C840" s="186"/>
      <c r="D840" s="186"/>
      <c r="E840" s="186"/>
      <c r="F840" s="186"/>
      <c r="G840" s="186"/>
      <c r="H840" s="186"/>
      <c r="I840" s="186"/>
      <c r="J840" s="186"/>
      <c r="K840" s="186"/>
      <c r="L840" s="187"/>
      <c r="M840" s="133"/>
      <c r="N840" s="67"/>
    </row>
    <row r="841" spans="1:14" ht="15.95" customHeight="1" x14ac:dyDescent="0.25">
      <c r="A841" s="112"/>
      <c r="B841" s="185"/>
      <c r="C841" s="186"/>
      <c r="D841" s="186"/>
      <c r="E841" s="186"/>
      <c r="F841" s="186"/>
      <c r="G841" s="186"/>
      <c r="H841" s="186"/>
      <c r="I841" s="186"/>
      <c r="J841" s="186"/>
      <c r="K841" s="186"/>
      <c r="L841" s="187"/>
      <c r="M841" s="133"/>
      <c r="N841" s="67"/>
    </row>
    <row r="842" spans="1:14" ht="15.95" customHeight="1" x14ac:dyDescent="0.25">
      <c r="A842" s="112"/>
      <c r="B842" s="185"/>
      <c r="C842" s="186"/>
      <c r="D842" s="186"/>
      <c r="E842" s="186"/>
      <c r="F842" s="186"/>
      <c r="G842" s="186"/>
      <c r="H842" s="186"/>
      <c r="I842" s="186"/>
      <c r="J842" s="186"/>
      <c r="K842" s="186"/>
      <c r="L842" s="187"/>
      <c r="M842" s="133"/>
      <c r="N842" s="67"/>
    </row>
    <row r="843" spans="1:14" ht="15.95" customHeight="1" x14ac:dyDescent="0.25">
      <c r="A843" s="112"/>
      <c r="B843" s="185"/>
      <c r="C843" s="186"/>
      <c r="D843" s="186"/>
      <c r="E843" s="186"/>
      <c r="F843" s="186"/>
      <c r="G843" s="186"/>
      <c r="H843" s="186"/>
      <c r="I843" s="186"/>
      <c r="J843" s="186"/>
      <c r="K843" s="186"/>
      <c r="L843" s="187"/>
      <c r="M843" s="133"/>
      <c r="N843" s="67"/>
    </row>
    <row r="844" spans="1:14" ht="15.95" customHeight="1" x14ac:dyDescent="0.25">
      <c r="A844" s="112"/>
      <c r="B844" s="185"/>
      <c r="C844" s="186"/>
      <c r="D844" s="186"/>
      <c r="E844" s="186"/>
      <c r="F844"/>
      <c r="G844" s="186"/>
      <c r="H844" s="186"/>
      <c r="I844" s="186"/>
      <c r="J844" s="186"/>
      <c r="K844" s="186"/>
      <c r="L844" s="187"/>
      <c r="M844" s="133"/>
      <c r="N844" s="67"/>
    </row>
    <row r="845" spans="1:14" ht="15.95" customHeight="1" x14ac:dyDescent="0.25">
      <c r="A845" s="112"/>
      <c r="B845" s="185"/>
      <c r="C845" s="186"/>
      <c r="D845" s="186"/>
      <c r="E845" s="186"/>
      <c r="F845" s="186"/>
      <c r="G845" s="186"/>
      <c r="H845" s="186"/>
      <c r="I845" s="186"/>
      <c r="J845" s="186"/>
      <c r="K845" s="186"/>
      <c r="L845" s="187"/>
      <c r="M845" s="133"/>
      <c r="N845" s="67"/>
    </row>
    <row r="846" spans="1:14" ht="15.95" customHeight="1" x14ac:dyDescent="0.25">
      <c r="A846" s="112"/>
      <c r="B846" s="185"/>
      <c r="C846" s="186"/>
      <c r="D846" s="186"/>
      <c r="E846" s="186"/>
      <c r="F846" s="186"/>
      <c r="G846" s="186"/>
      <c r="H846" s="186"/>
      <c r="I846" s="186"/>
      <c r="J846" s="186"/>
      <c r="K846" s="186"/>
      <c r="L846" s="187"/>
      <c r="M846" s="133"/>
      <c r="N846" s="67"/>
    </row>
    <row r="847" spans="1:14" ht="15.95" customHeight="1" x14ac:dyDescent="0.25">
      <c r="A847" s="112"/>
      <c r="B847" s="185"/>
      <c r="C847" s="186"/>
      <c r="D847" s="186"/>
      <c r="E847" s="186"/>
      <c r="F847" s="186"/>
      <c r="G847" s="186"/>
      <c r="H847" s="186"/>
      <c r="I847" s="186"/>
      <c r="J847" s="186"/>
      <c r="K847" s="186"/>
      <c r="L847" s="187"/>
      <c r="M847" s="133"/>
      <c r="N847" s="67"/>
    </row>
    <row r="848" spans="1:14" ht="15.95" customHeight="1" x14ac:dyDescent="0.25">
      <c r="A848" s="112"/>
      <c r="B848" s="185"/>
      <c r="C848" s="186"/>
      <c r="D848" s="186"/>
      <c r="E848" s="186"/>
      <c r="F848" s="186"/>
      <c r="G848" s="186"/>
      <c r="H848" s="186"/>
      <c r="I848" s="186"/>
      <c r="J848" s="186"/>
      <c r="K848" s="186"/>
      <c r="L848" s="187"/>
      <c r="M848" s="133"/>
      <c r="N848" s="67"/>
    </row>
    <row r="849" spans="1:14" ht="15.95" customHeight="1" x14ac:dyDescent="0.25">
      <c r="A849" s="112"/>
      <c r="B849" s="185"/>
      <c r="C849" s="186"/>
      <c r="D849" s="186"/>
      <c r="E849" s="186"/>
      <c r="F849" s="186"/>
      <c r="G849" s="186"/>
      <c r="H849" s="186"/>
      <c r="I849" s="186"/>
      <c r="J849" s="186"/>
      <c r="K849" s="186"/>
      <c r="L849" s="187"/>
      <c r="M849" s="133"/>
      <c r="N849" s="67"/>
    </row>
    <row r="850" spans="1:14" ht="15.95" customHeight="1" x14ac:dyDescent="0.25">
      <c r="A850" s="112"/>
      <c r="B850" s="185"/>
      <c r="C850" s="186"/>
      <c r="D850" s="186"/>
      <c r="E850" s="186"/>
      <c r="F850" s="186"/>
      <c r="G850" s="186"/>
      <c r="H850" s="186"/>
      <c r="I850" s="186"/>
      <c r="J850" s="186"/>
      <c r="K850" s="186"/>
      <c r="L850" s="187"/>
      <c r="M850" s="133"/>
      <c r="N850" s="67"/>
    </row>
    <row r="851" spans="1:14" ht="15.95" customHeight="1" x14ac:dyDescent="0.25">
      <c r="A851" s="112"/>
      <c r="B851" s="185"/>
      <c r="C851" s="186"/>
      <c r="D851" s="186"/>
      <c r="E851" s="186"/>
      <c r="F851" s="186"/>
      <c r="G851" s="186"/>
      <c r="H851" s="186"/>
      <c r="I851" s="186"/>
      <c r="J851" s="186"/>
      <c r="K851" s="186"/>
      <c r="L851" s="187"/>
      <c r="M851" s="133"/>
      <c r="N851" s="67"/>
    </row>
    <row r="852" spans="1:14" ht="15.95" customHeight="1" x14ac:dyDescent="0.25">
      <c r="A852" s="112"/>
      <c r="B852" s="185"/>
      <c r="C852" s="186"/>
      <c r="D852" s="186"/>
      <c r="E852" s="186"/>
      <c r="F852" s="186"/>
      <c r="G852" s="186"/>
      <c r="H852" s="186"/>
      <c r="I852" s="186"/>
      <c r="J852" s="186"/>
      <c r="K852" s="186"/>
      <c r="L852" s="187"/>
      <c r="M852" s="133"/>
      <c r="N852" s="67"/>
    </row>
    <row r="853" spans="1:14" ht="15.95" customHeight="1" x14ac:dyDescent="0.25">
      <c r="A853" s="112"/>
      <c r="B853" s="185"/>
      <c r="C853" s="186"/>
      <c r="D853" s="186"/>
      <c r="E853" s="186"/>
      <c r="F853" s="186"/>
      <c r="G853"/>
      <c r="H853" s="186"/>
      <c r="I853" s="186"/>
      <c r="J853" s="186"/>
      <c r="K853" s="186"/>
      <c r="L853" s="187"/>
      <c r="M853" s="133"/>
      <c r="N853" s="67"/>
    </row>
    <row r="854" spans="1:14" ht="15.95" customHeight="1" x14ac:dyDescent="0.25">
      <c r="A854" s="112"/>
      <c r="B854" s="147"/>
      <c r="C854" s="71"/>
      <c r="D854" s="71"/>
      <c r="E854" s="71"/>
      <c r="F854" s="71"/>
      <c r="G854" s="71"/>
      <c r="H854" s="148"/>
      <c r="I854" s="71"/>
      <c r="J854" s="71"/>
      <c r="K854" s="71"/>
      <c r="L854" s="134"/>
      <c r="M854" s="133"/>
      <c r="N854" s="67"/>
    </row>
    <row r="855" spans="1:14" ht="15.95" customHeight="1" x14ac:dyDescent="0.25">
      <c r="A855" s="112"/>
      <c r="B855" s="65"/>
      <c r="C855" s="71"/>
      <c r="D855" s="71"/>
      <c r="E855" s="71"/>
      <c r="F855" s="71"/>
      <c r="G855" s="71"/>
      <c r="H855" s="70"/>
      <c r="I855" s="71"/>
      <c r="J855" s="148"/>
      <c r="K855" s="71"/>
      <c r="L855" s="146"/>
      <c r="M855" s="133"/>
      <c r="N855" s="67"/>
    </row>
    <row r="856" spans="1:14" ht="15.95" customHeight="1" x14ac:dyDescent="0.25">
      <c r="A856" s="112"/>
      <c r="B856" s="65"/>
      <c r="C856" s="50"/>
      <c r="D856" s="50"/>
      <c r="E856" s="50"/>
      <c r="F856" s="50"/>
      <c r="G856" s="50"/>
      <c r="H856" s="50"/>
      <c r="I856" s="50"/>
      <c r="J856" s="50"/>
      <c r="K856" s="50"/>
      <c r="L856" s="66"/>
      <c r="M856" s="133"/>
      <c r="N856" s="67"/>
    </row>
    <row r="857" spans="1:14" ht="15.95" customHeight="1" x14ac:dyDescent="0.25">
      <c r="A857" s="112"/>
      <c r="B857" s="59"/>
      <c r="C857" s="50"/>
      <c r="D857" s="50"/>
      <c r="E857" s="50"/>
      <c r="F857" s="50"/>
      <c r="G857" s="50"/>
      <c r="H857" s="50"/>
      <c r="I857" s="50"/>
      <c r="J857" s="50" t="s">
        <v>26</v>
      </c>
      <c r="K857" s="50"/>
      <c r="L857" s="66"/>
      <c r="M857" s="133"/>
      <c r="N857" s="67"/>
    </row>
    <row r="858" spans="1:14" ht="15.95" customHeight="1" x14ac:dyDescent="0.25">
      <c r="A858" s="112"/>
      <c r="B858" s="65"/>
      <c r="C858" s="50"/>
      <c r="D858" s="50"/>
      <c r="E858" s="50"/>
      <c r="F858" s="50"/>
      <c r="G858" s="50"/>
      <c r="H858" s="50"/>
      <c r="I858" s="50"/>
      <c r="J858" s="50"/>
      <c r="K858" s="50"/>
      <c r="L858" s="66"/>
      <c r="M858" s="133"/>
      <c r="N858" s="67"/>
    </row>
    <row r="859" spans="1:14" ht="15.95" customHeight="1" x14ac:dyDescent="0.25">
      <c r="A859" s="118" t="s">
        <v>142</v>
      </c>
      <c r="B859" s="330" t="s">
        <v>143</v>
      </c>
      <c r="C859" s="331"/>
      <c r="D859" s="331"/>
      <c r="E859" s="331"/>
      <c r="F859" s="331"/>
      <c r="G859" s="331"/>
      <c r="H859" s="331"/>
      <c r="I859" s="331"/>
      <c r="J859" s="331"/>
      <c r="K859" s="331"/>
      <c r="L859" s="332"/>
      <c r="M859" s="119" t="s">
        <v>217</v>
      </c>
      <c r="N859" s="120">
        <f>D868</f>
        <v>5</v>
      </c>
    </row>
    <row r="860" spans="1:14" ht="15.95" customHeight="1" x14ac:dyDescent="0.25">
      <c r="A860" s="112"/>
      <c r="B860" s="65"/>
      <c r="C860" s="50"/>
      <c r="D860" s="50"/>
      <c r="E860" s="50"/>
      <c r="F860" s="50"/>
      <c r="G860" s="50"/>
      <c r="H860" s="50"/>
      <c r="I860" s="50"/>
      <c r="J860" s="50"/>
      <c r="K860" s="50"/>
      <c r="L860" s="66"/>
      <c r="M860" s="133"/>
      <c r="N860" s="67"/>
    </row>
    <row r="861" spans="1:14" ht="15.95" customHeight="1" x14ac:dyDescent="0.25">
      <c r="A861" s="112"/>
      <c r="B861" s="196"/>
      <c r="C861" s="89"/>
      <c r="D861" s="89"/>
      <c r="E861" s="89"/>
      <c r="F861" s="89"/>
      <c r="G861" s="89"/>
      <c r="H861" s="50"/>
      <c r="I861" s="50"/>
      <c r="J861" s="50"/>
      <c r="K861" s="50"/>
      <c r="L861" s="66"/>
      <c r="M861" s="133"/>
      <c r="N861" s="67"/>
    </row>
    <row r="862" spans="1:14" ht="15.95" customHeight="1" x14ac:dyDescent="0.25">
      <c r="A862" s="85"/>
      <c r="B862" s="339" t="s">
        <v>144</v>
      </c>
      <c r="C862" s="340"/>
      <c r="D862" s="340"/>
      <c r="E862" s="340"/>
      <c r="F862" s="341"/>
      <c r="G862" s="198"/>
      <c r="H862" s="50"/>
      <c r="I862" s="50"/>
      <c r="J862" s="50"/>
      <c r="K862" s="50"/>
      <c r="L862" s="66"/>
      <c r="M862" s="133"/>
      <c r="N862" s="67"/>
    </row>
    <row r="863" spans="1:14" ht="30" x14ac:dyDescent="0.25">
      <c r="A863" s="85"/>
      <c r="B863" s="168" t="s">
        <v>68</v>
      </c>
      <c r="C863" s="168" t="s">
        <v>145</v>
      </c>
      <c r="D863" s="195" t="s">
        <v>171</v>
      </c>
      <c r="E863" s="195" t="s">
        <v>172</v>
      </c>
      <c r="F863" s="195" t="s">
        <v>173</v>
      </c>
      <c r="G863" s="188"/>
      <c r="H863" s="50"/>
      <c r="I863" s="50"/>
      <c r="J863" s="50"/>
      <c r="K863" s="50"/>
      <c r="L863" s="66"/>
      <c r="M863" s="133"/>
      <c r="N863" s="67"/>
    </row>
    <row r="864" spans="1:14" ht="15.95" customHeight="1" x14ac:dyDescent="0.25">
      <c r="A864" s="85"/>
      <c r="B864" s="57" t="s">
        <v>163</v>
      </c>
      <c r="C864" s="57" t="s">
        <v>159</v>
      </c>
      <c r="D864" s="233">
        <v>1</v>
      </c>
      <c r="E864" s="233"/>
      <c r="F864" s="233"/>
      <c r="G864" s="199"/>
      <c r="H864" s="50"/>
      <c r="I864" s="50"/>
      <c r="J864" s="50"/>
      <c r="K864" s="50"/>
      <c r="L864" s="66"/>
      <c r="M864" s="133"/>
      <c r="N864" s="67"/>
    </row>
    <row r="865" spans="1:14" ht="15.95" customHeight="1" x14ac:dyDescent="0.25">
      <c r="A865" s="85"/>
      <c r="B865" s="57" t="s">
        <v>160</v>
      </c>
      <c r="C865" s="57" t="s">
        <v>49</v>
      </c>
      <c r="D865" s="233">
        <v>2</v>
      </c>
      <c r="E865" s="233"/>
      <c r="F865" s="233"/>
      <c r="G865" s="199"/>
      <c r="H865" s="50"/>
      <c r="I865" s="50"/>
      <c r="J865" s="50"/>
      <c r="K865" s="50"/>
      <c r="L865" s="66"/>
      <c r="M865" s="133"/>
      <c r="N865" s="67"/>
    </row>
    <row r="866" spans="1:14" ht="15.95" customHeight="1" x14ac:dyDescent="0.25">
      <c r="A866" s="85"/>
      <c r="B866" s="57" t="s">
        <v>160</v>
      </c>
      <c r="C866" s="57" t="s">
        <v>48</v>
      </c>
      <c r="D866" s="233">
        <v>1</v>
      </c>
      <c r="E866" s="233"/>
      <c r="F866" s="233"/>
      <c r="G866" s="199"/>
      <c r="H866" s="50"/>
      <c r="I866" s="50"/>
      <c r="J866" s="50"/>
      <c r="K866" s="50"/>
      <c r="L866" s="66"/>
      <c r="M866" s="133"/>
      <c r="N866" s="67"/>
    </row>
    <row r="867" spans="1:14" ht="15.95" customHeight="1" x14ac:dyDescent="0.25">
      <c r="A867" s="85"/>
      <c r="B867" s="57" t="s">
        <v>160</v>
      </c>
      <c r="C867" s="57" t="s">
        <v>48</v>
      </c>
      <c r="D867" s="233">
        <v>1</v>
      </c>
      <c r="E867" s="233"/>
      <c r="F867" s="233"/>
      <c r="G867" s="62"/>
      <c r="H867" s="50"/>
      <c r="I867" s="50"/>
      <c r="J867" s="50"/>
      <c r="K867" s="50"/>
      <c r="L867" s="66"/>
      <c r="M867" s="133"/>
      <c r="N867" s="67"/>
    </row>
    <row r="868" spans="1:14" ht="15.95" customHeight="1" x14ac:dyDescent="0.25">
      <c r="A868" s="112"/>
      <c r="B868" s="313" t="s">
        <v>212</v>
      </c>
      <c r="C868" s="312"/>
      <c r="D868" s="244">
        <f>SUM(D864:D867)</f>
        <v>5</v>
      </c>
      <c r="E868" s="50"/>
      <c r="F868" s="50"/>
      <c r="G868" s="50"/>
      <c r="H868" s="50"/>
      <c r="I868" s="50"/>
      <c r="J868" s="50"/>
      <c r="K868" s="50"/>
      <c r="L868" s="66"/>
      <c r="M868" s="133"/>
      <c r="N868" s="67"/>
    </row>
    <row r="869" spans="1:14" ht="15.95" customHeight="1" x14ac:dyDescent="0.25">
      <c r="A869" s="112"/>
      <c r="B869" s="65"/>
      <c r="C869" s="50"/>
      <c r="D869" s="50"/>
      <c r="E869" s="50"/>
      <c r="F869"/>
      <c r="G869" s="50"/>
      <c r="H869" s="50"/>
      <c r="I869" s="50"/>
      <c r="J869" s="50"/>
      <c r="K869" s="50"/>
      <c r="L869" s="66"/>
      <c r="M869" s="133"/>
      <c r="N869" s="67"/>
    </row>
    <row r="870" spans="1:14" ht="15.95" customHeight="1" x14ac:dyDescent="0.25">
      <c r="A870" s="112"/>
      <c r="B870" s="65"/>
      <c r="C870" s="50"/>
      <c r="D870" s="50"/>
      <c r="E870" s="50"/>
      <c r="F870" s="50"/>
      <c r="G870" s="50"/>
      <c r="H870" s="50"/>
      <c r="I870" s="50"/>
      <c r="J870" s="50"/>
      <c r="K870" s="50"/>
      <c r="L870" s="66"/>
      <c r="M870" s="133"/>
      <c r="N870" s="67"/>
    </row>
    <row r="871" spans="1:14" ht="15.95" customHeight="1" x14ac:dyDescent="0.25">
      <c r="A871" s="112"/>
      <c r="B871" s="65"/>
      <c r="C871" s="50"/>
      <c r="D871" s="50"/>
      <c r="E871" s="50"/>
      <c r="F871" s="50"/>
      <c r="G871" s="50"/>
      <c r="H871" s="50"/>
      <c r="I871" s="50"/>
      <c r="J871" s="50"/>
      <c r="K871" s="50"/>
      <c r="L871" s="66"/>
      <c r="M871" s="133"/>
      <c r="N871" s="67"/>
    </row>
    <row r="872" spans="1:14" ht="15.95" customHeight="1" x14ac:dyDescent="0.25">
      <c r="A872" s="112"/>
      <c r="B872" s="65"/>
      <c r="C872" s="50"/>
      <c r="D872" s="50"/>
      <c r="E872" s="50"/>
      <c r="F872" s="50"/>
      <c r="G872" s="50"/>
      <c r="H872" s="50"/>
      <c r="I872" s="50"/>
      <c r="J872" s="50"/>
      <c r="K872" s="50"/>
      <c r="L872" s="66"/>
      <c r="M872" s="133"/>
      <c r="N872" s="67"/>
    </row>
    <row r="873" spans="1:14" ht="15.95" customHeight="1" x14ac:dyDescent="0.25">
      <c r="A873" s="112"/>
      <c r="B873" s="65"/>
      <c r="C873" s="50"/>
      <c r="D873" s="50"/>
      <c r="E873" s="50"/>
      <c r="F873" s="50"/>
      <c r="G873" s="50"/>
      <c r="H873" s="50"/>
      <c r="I873" s="50"/>
      <c r="J873" s="50"/>
      <c r="K873" s="50"/>
      <c r="L873" s="66"/>
      <c r="M873" s="133"/>
      <c r="N873" s="67"/>
    </row>
    <row r="874" spans="1:14" ht="15.95" customHeight="1" x14ac:dyDescent="0.25">
      <c r="A874" s="112"/>
      <c r="B874" s="65"/>
      <c r="C874" s="50"/>
      <c r="D874" s="50"/>
      <c r="E874" s="50"/>
      <c r="F874" s="50"/>
      <c r="G874" s="50"/>
      <c r="H874" s="50"/>
      <c r="I874" s="50"/>
      <c r="J874" s="50"/>
      <c r="K874" s="50"/>
      <c r="L874" s="66"/>
      <c r="M874" s="133"/>
      <c r="N874" s="67"/>
    </row>
    <row r="875" spans="1:14" ht="15.95" customHeight="1" x14ac:dyDescent="0.25">
      <c r="A875" s="112"/>
      <c r="B875" s="65"/>
      <c r="C875" s="50"/>
      <c r="D875" s="50"/>
      <c r="E875" s="50"/>
      <c r="F875" s="50"/>
      <c r="G875" s="50"/>
      <c r="H875" s="50"/>
      <c r="I875" s="50"/>
      <c r="J875" s="50"/>
      <c r="K875" s="50"/>
      <c r="L875" s="66"/>
      <c r="M875" s="133"/>
      <c r="N875" s="67"/>
    </row>
    <row r="876" spans="1:14" ht="15.95" customHeight="1" x14ac:dyDescent="0.25">
      <c r="A876" s="112"/>
      <c r="B876" s="65"/>
      <c r="C876" s="50"/>
      <c r="D876" s="50"/>
      <c r="E876" s="50"/>
      <c r="F876" s="50"/>
      <c r="G876" s="50"/>
      <c r="H876" s="50"/>
      <c r="I876" s="50"/>
      <c r="J876" s="50"/>
      <c r="K876" s="50"/>
      <c r="L876" s="66"/>
      <c r="M876" s="133"/>
      <c r="N876" s="67"/>
    </row>
    <row r="877" spans="1:14" ht="15.95" customHeight="1" x14ac:dyDescent="0.25">
      <c r="A877" s="112"/>
      <c r="B877" s="65"/>
      <c r="C877" s="50"/>
      <c r="D877" s="50"/>
      <c r="E877" s="50"/>
      <c r="F877" s="50"/>
      <c r="G877" s="50"/>
      <c r="H877" s="50"/>
      <c r="I877" s="50"/>
      <c r="J877" s="50"/>
      <c r="K877" s="50"/>
      <c r="L877" s="66"/>
      <c r="M877" s="133"/>
      <c r="N877" s="67"/>
    </row>
    <row r="878" spans="1:14" ht="15.6" customHeight="1" x14ac:dyDescent="0.25">
      <c r="A878" s="112"/>
      <c r="B878" s="65"/>
      <c r="C878" s="50"/>
      <c r="D878" s="50"/>
      <c r="E878" s="50"/>
      <c r="F878" s="50"/>
      <c r="G878" s="50"/>
      <c r="H878" s="50"/>
      <c r="I878" s="50"/>
      <c r="J878" s="50"/>
      <c r="K878" s="50"/>
      <c r="L878" s="66"/>
      <c r="M878" s="133"/>
      <c r="N878" s="67"/>
    </row>
    <row r="879" spans="1:14" ht="15.95" customHeight="1" x14ac:dyDescent="0.25">
      <c r="A879" s="112"/>
      <c r="B879" s="65"/>
      <c r="C879" s="50"/>
      <c r="D879" s="50"/>
      <c r="E879" s="50"/>
      <c r="F879" s="50"/>
      <c r="G879" s="50"/>
      <c r="H879" s="50"/>
      <c r="I879" s="50"/>
      <c r="J879" s="50"/>
      <c r="K879" s="50"/>
      <c r="L879" s="66"/>
      <c r="M879" s="133"/>
      <c r="N879" s="67"/>
    </row>
    <row r="880" spans="1:14" ht="15.95" customHeight="1" x14ac:dyDescent="0.25">
      <c r="A880" s="112"/>
      <c r="B880" s="65"/>
      <c r="C880" s="50"/>
      <c r="D880" s="50"/>
      <c r="E880" s="50"/>
      <c r="F880" s="50"/>
      <c r="G880" s="50"/>
      <c r="H880" s="50"/>
      <c r="I880" s="50"/>
      <c r="J880" s="50" t="s">
        <v>26</v>
      </c>
      <c r="K880" s="50"/>
      <c r="L880" s="66"/>
      <c r="M880" s="133"/>
      <c r="N880" s="67"/>
    </row>
    <row r="881" spans="1:14" ht="15.95" customHeight="1" x14ac:dyDescent="0.25">
      <c r="A881" s="112"/>
      <c r="B881" s="65"/>
      <c r="C881" s="50"/>
      <c r="D881" s="50"/>
      <c r="E881" s="50"/>
      <c r="F881" s="50"/>
      <c r="G881" s="50"/>
      <c r="H881" s="50"/>
      <c r="I881" s="50"/>
      <c r="J881" s="50"/>
      <c r="K881" s="50"/>
      <c r="L881" s="66"/>
      <c r="M881" s="133"/>
      <c r="N881" s="67"/>
    </row>
    <row r="882" spans="1:14" ht="15.95" customHeight="1" x14ac:dyDescent="0.25">
      <c r="A882" s="112"/>
      <c r="B882" s="65"/>
      <c r="C882" s="50"/>
      <c r="D882" s="50"/>
      <c r="E882" s="50"/>
      <c r="F882" s="50"/>
      <c r="G882" s="50"/>
      <c r="H882" s="50"/>
      <c r="I882" s="50"/>
      <c r="J882" s="50"/>
      <c r="K882" s="50"/>
      <c r="L882" s="66"/>
      <c r="M882" s="133"/>
      <c r="N882" s="67"/>
    </row>
    <row r="883" spans="1:14" ht="15.95" customHeight="1" x14ac:dyDescent="0.25">
      <c r="A883" s="113">
        <v>4</v>
      </c>
      <c r="B883" s="309" t="s">
        <v>149</v>
      </c>
      <c r="C883" s="309"/>
      <c r="D883" s="309"/>
      <c r="E883" s="309"/>
      <c r="F883" s="309"/>
      <c r="G883" s="309"/>
      <c r="H883" s="309"/>
      <c r="I883" s="309"/>
      <c r="J883" s="309"/>
      <c r="K883" s="309"/>
      <c r="L883" s="309"/>
      <c r="M883" s="114"/>
      <c r="N883" s="115"/>
    </row>
    <row r="884" spans="1:14" ht="15.95" customHeight="1" x14ac:dyDescent="0.25">
      <c r="A884" s="112"/>
      <c r="B884" s="65"/>
      <c r="C884" s="50"/>
      <c r="D884" s="50"/>
      <c r="E884" s="50"/>
      <c r="F884" s="50"/>
      <c r="G884" s="50"/>
      <c r="H884" s="50"/>
      <c r="I884" s="50"/>
      <c r="J884" s="50"/>
      <c r="K884" s="50"/>
      <c r="L884" s="66"/>
      <c r="M884" s="133"/>
      <c r="N884" s="67"/>
    </row>
    <row r="885" spans="1:14" ht="15.95" customHeight="1" x14ac:dyDescent="0.25">
      <c r="A885" s="118" t="s">
        <v>147</v>
      </c>
      <c r="B885" s="330" t="s">
        <v>174</v>
      </c>
      <c r="C885" s="331"/>
      <c r="D885" s="331"/>
      <c r="E885" s="331"/>
      <c r="F885" s="331"/>
      <c r="G885" s="331"/>
      <c r="H885" s="331"/>
      <c r="I885" s="331"/>
      <c r="J885" s="331"/>
      <c r="K885" s="331"/>
      <c r="L885" s="332"/>
      <c r="M885" s="119" t="s">
        <v>9</v>
      </c>
      <c r="N885" s="120">
        <f>L889</f>
        <v>16</v>
      </c>
    </row>
    <row r="886" spans="1:14" ht="15.95" customHeight="1" x14ac:dyDescent="0.25">
      <c r="A886" s="112"/>
      <c r="B886" s="196"/>
      <c r="C886" s="89"/>
      <c r="D886" s="89"/>
      <c r="E886" s="89"/>
      <c r="F886" s="89"/>
      <c r="G886" s="89"/>
      <c r="H886" s="89"/>
      <c r="I886" s="89"/>
      <c r="J886" s="89"/>
      <c r="K886" s="89"/>
      <c r="L886" s="100"/>
      <c r="M886" s="133"/>
      <c r="N886" s="67"/>
    </row>
    <row r="887" spans="1:14" ht="30.75" customHeight="1" x14ac:dyDescent="0.25">
      <c r="A887" s="112"/>
      <c r="B887" s="168" t="s">
        <v>68</v>
      </c>
      <c r="C887" s="168" t="s">
        <v>145</v>
      </c>
      <c r="D887" s="329" t="s">
        <v>55</v>
      </c>
      <c r="E887" s="329"/>
      <c r="F887" s="329"/>
      <c r="G887" s="329" t="s">
        <v>56</v>
      </c>
      <c r="H887" s="329"/>
      <c r="I887" s="329"/>
      <c r="J887" s="195" t="s">
        <v>120</v>
      </c>
      <c r="K887" s="195" t="s">
        <v>121</v>
      </c>
      <c r="L887" s="195" t="s">
        <v>165</v>
      </c>
      <c r="M887" s="132"/>
      <c r="N887" s="67"/>
    </row>
    <row r="888" spans="1:14" ht="15.95" customHeight="1" x14ac:dyDescent="0.25">
      <c r="A888" s="112"/>
      <c r="B888" s="57" t="s">
        <v>216</v>
      </c>
      <c r="C888" s="57" t="s">
        <v>159</v>
      </c>
      <c r="D888" s="57"/>
      <c r="E888" s="210" t="s">
        <v>32</v>
      </c>
      <c r="F888" s="81"/>
      <c r="G888" s="57"/>
      <c r="H888" s="210" t="s">
        <v>32</v>
      </c>
      <c r="I888" s="81"/>
      <c r="J888" s="211">
        <v>16</v>
      </c>
      <c r="K888" s="211">
        <v>1</v>
      </c>
      <c r="L888" s="211">
        <f t="shared" ref="L888" si="54">J888*K888</f>
        <v>16</v>
      </c>
      <c r="M888" s="132"/>
      <c r="N888" s="67"/>
    </row>
    <row r="889" spans="1:14" ht="15.95" customHeight="1" x14ac:dyDescent="0.25">
      <c r="A889" s="112"/>
      <c r="B889" s="313" t="s">
        <v>206</v>
      </c>
      <c r="C889" s="312"/>
      <c r="D889" s="312"/>
      <c r="E889" s="312"/>
      <c r="F889" s="312"/>
      <c r="G889" s="312"/>
      <c r="H889" s="312"/>
      <c r="I889" s="312"/>
      <c r="J889" s="312"/>
      <c r="K889" s="312"/>
      <c r="L889" s="235">
        <f>SUM(L888:L888)</f>
        <v>16</v>
      </c>
      <c r="M889" s="133"/>
      <c r="N889" s="67"/>
    </row>
    <row r="890" spans="1:14" ht="15.95" customHeight="1" x14ac:dyDescent="0.25">
      <c r="A890" s="112"/>
      <c r="B890" s="65"/>
      <c r="C890" s="50"/>
      <c r="D890" s="50"/>
      <c r="E890" s="50"/>
      <c r="F890" s="50"/>
      <c r="G890" s="50"/>
      <c r="H890" s="50"/>
      <c r="I890" s="50"/>
      <c r="J890" s="50"/>
      <c r="K890" s="50"/>
      <c r="L890" s="66"/>
      <c r="M890" s="133"/>
      <c r="N890" s="67"/>
    </row>
    <row r="891" spans="1:14" ht="15.95" customHeight="1" x14ac:dyDescent="0.25">
      <c r="A891" s="112"/>
      <c r="B891" s="65"/>
      <c r="C891" s="50"/>
      <c r="D891" s="50"/>
      <c r="E891" s="50"/>
      <c r="F891" s="50"/>
      <c r="G891" s="50"/>
      <c r="H891" s="50"/>
      <c r="I891" s="50"/>
      <c r="J891" s="50"/>
      <c r="K891" s="50"/>
      <c r="L891" s="66"/>
      <c r="M891" s="133"/>
      <c r="N891" s="67"/>
    </row>
    <row r="892" spans="1:14" ht="15.95" customHeight="1" x14ac:dyDescent="0.25">
      <c r="A892" s="112"/>
      <c r="B892" s="65"/>
      <c r="C892" s="50"/>
      <c r="D892" s="50"/>
      <c r="E892" s="50"/>
      <c r="F892"/>
      <c r="G892" s="50"/>
      <c r="H892" s="50"/>
      <c r="I892" s="50"/>
      <c r="J892" s="50"/>
      <c r="K892" s="50"/>
      <c r="L892" s="66"/>
      <c r="M892" s="133"/>
      <c r="N892" s="67"/>
    </row>
    <row r="893" spans="1:14" ht="15.95" customHeight="1" x14ac:dyDescent="0.25">
      <c r="A893" s="112"/>
      <c r="B893" s="65"/>
      <c r="C893" s="50"/>
      <c r="D893" s="50"/>
      <c r="E893" s="50"/>
      <c r="F893" s="50"/>
      <c r="G893" s="50"/>
      <c r="H893" s="50"/>
      <c r="I893" s="50"/>
      <c r="J893" s="50"/>
      <c r="K893" s="50"/>
      <c r="L893" s="66"/>
      <c r="M893" s="133"/>
      <c r="N893" s="67"/>
    </row>
    <row r="894" spans="1:14" ht="15.95" customHeight="1" x14ac:dyDescent="0.25">
      <c r="A894" s="112"/>
      <c r="B894" s="65"/>
      <c r="C894" s="50"/>
      <c r="D894" s="50"/>
      <c r="E894" s="50"/>
      <c r="F894" s="50"/>
      <c r="G894" s="50"/>
      <c r="H894" s="50"/>
      <c r="I894" s="50"/>
      <c r="J894" s="50"/>
      <c r="K894" s="50"/>
      <c r="L894" s="66"/>
      <c r="M894" s="133"/>
      <c r="N894" s="67"/>
    </row>
    <row r="895" spans="1:14" ht="15.95" customHeight="1" x14ac:dyDescent="0.25">
      <c r="A895" s="112"/>
      <c r="B895" s="65"/>
      <c r="C895" s="50"/>
      <c r="D895" s="50"/>
      <c r="E895" s="50"/>
      <c r="F895" s="50"/>
      <c r="G895" s="50"/>
      <c r="H895" s="50"/>
      <c r="I895" s="50"/>
      <c r="J895" s="50"/>
      <c r="K895" s="50"/>
      <c r="L895" s="66"/>
      <c r="M895" s="133"/>
      <c r="N895" s="67"/>
    </row>
    <row r="896" spans="1:14" ht="15.95" customHeight="1" x14ac:dyDescent="0.25">
      <c r="A896" s="112"/>
      <c r="B896" s="65"/>
      <c r="C896" s="50"/>
      <c r="D896" s="50"/>
      <c r="E896" s="50"/>
      <c r="F896" s="50"/>
      <c r="G896" s="50"/>
      <c r="H896" s="50"/>
      <c r="I896" s="50"/>
      <c r="J896" s="50"/>
      <c r="K896" s="50"/>
      <c r="L896" s="66"/>
      <c r="M896" s="133"/>
      <c r="N896" s="67"/>
    </row>
    <row r="897" spans="1:14" ht="15.95" customHeight="1" x14ac:dyDescent="0.25">
      <c r="A897" s="112"/>
      <c r="B897" s="65"/>
      <c r="C897" s="50"/>
      <c r="D897" s="50"/>
      <c r="E897" s="50"/>
      <c r="F897" s="50"/>
      <c r="G897" s="50"/>
      <c r="H897" s="50"/>
      <c r="I897" s="50"/>
      <c r="J897" s="50"/>
      <c r="K897" s="50"/>
      <c r="L897" s="66"/>
      <c r="M897" s="133"/>
      <c r="N897" s="67"/>
    </row>
    <row r="898" spans="1:14" ht="15.95" customHeight="1" x14ac:dyDescent="0.25">
      <c r="A898" s="112"/>
      <c r="B898" s="65"/>
      <c r="C898" s="50"/>
      <c r="D898" s="50"/>
      <c r="E898" s="50"/>
      <c r="F898" s="50"/>
      <c r="G898" s="50"/>
      <c r="H898" s="50"/>
      <c r="I898" s="50"/>
      <c r="J898" s="50"/>
      <c r="K898" s="50"/>
      <c r="L898" s="66"/>
      <c r="M898" s="133"/>
      <c r="N898" s="67"/>
    </row>
    <row r="899" spans="1:14" ht="15.95" customHeight="1" x14ac:dyDescent="0.25">
      <c r="A899" s="112"/>
      <c r="B899" s="65"/>
      <c r="C899" s="50"/>
      <c r="D899" s="50"/>
      <c r="E899" s="50"/>
      <c r="F899" s="50"/>
      <c r="G899" s="50"/>
      <c r="H899" s="50"/>
      <c r="I899" s="50"/>
      <c r="J899" s="50"/>
      <c r="K899" s="50"/>
      <c r="L899" s="66"/>
      <c r="M899" s="133"/>
      <c r="N899" s="67"/>
    </row>
    <row r="900" spans="1:14" ht="15.95" customHeight="1" x14ac:dyDescent="0.25">
      <c r="A900" s="112"/>
      <c r="B900" s="65"/>
      <c r="C900" s="50"/>
      <c r="D900" s="50"/>
      <c r="E900" s="50"/>
      <c r="F900" s="50"/>
      <c r="G900" s="50"/>
      <c r="H900" s="50"/>
      <c r="I900" s="50"/>
      <c r="J900" s="50"/>
      <c r="K900" s="50"/>
      <c r="L900" s="66"/>
      <c r="M900" s="133"/>
      <c r="N900" s="67"/>
    </row>
    <row r="901" spans="1:14" ht="15.95" customHeight="1" x14ac:dyDescent="0.25">
      <c r="A901" s="112"/>
      <c r="B901" s="65"/>
      <c r="C901" s="50"/>
      <c r="D901" s="50"/>
      <c r="E901" s="50"/>
      <c r="F901" s="50"/>
      <c r="G901" s="50"/>
      <c r="H901" s="50"/>
      <c r="I901" s="50"/>
      <c r="J901" s="50"/>
      <c r="K901" s="50"/>
      <c r="L901" s="66"/>
      <c r="M901" s="133"/>
      <c r="N901" s="67"/>
    </row>
    <row r="902" spans="1:14" ht="15.95" customHeight="1" x14ac:dyDescent="0.25">
      <c r="A902" s="112"/>
      <c r="B902" s="65"/>
      <c r="C902" s="50"/>
      <c r="D902" s="50"/>
      <c r="E902" s="50"/>
      <c r="F902" s="50"/>
      <c r="G902" s="50"/>
      <c r="H902" s="50"/>
      <c r="I902" s="50"/>
      <c r="J902" s="50"/>
      <c r="K902" s="50"/>
      <c r="L902" s="66"/>
      <c r="M902" s="133"/>
      <c r="N902" s="67"/>
    </row>
    <row r="903" spans="1:14" ht="15.95" customHeight="1" x14ac:dyDescent="0.25">
      <c r="A903" s="112"/>
      <c r="B903" s="65"/>
      <c r="C903" s="50"/>
      <c r="D903" s="50"/>
      <c r="E903" s="50"/>
      <c r="F903" s="50"/>
      <c r="G903" s="50"/>
      <c r="H903" s="50"/>
      <c r="I903" s="50"/>
      <c r="J903" s="50"/>
      <c r="K903" s="50"/>
      <c r="L903" s="66"/>
      <c r="M903" s="133"/>
      <c r="N903" s="67"/>
    </row>
    <row r="904" spans="1:14" ht="15.95" customHeight="1" x14ac:dyDescent="0.25">
      <c r="A904" s="112"/>
      <c r="B904" s="65"/>
      <c r="C904" s="77"/>
      <c r="D904" s="77"/>
      <c r="E904" s="74"/>
      <c r="F904" s="77"/>
      <c r="G904" s="50"/>
      <c r="I904" s="167"/>
      <c r="J904" s="77" t="s">
        <v>26</v>
      </c>
      <c r="K904" s="50"/>
      <c r="L904" s="66"/>
      <c r="M904" s="133"/>
      <c r="N904" s="67"/>
    </row>
    <row r="905" spans="1:14" ht="15.95" customHeight="1" x14ac:dyDescent="0.25">
      <c r="A905" s="112"/>
      <c r="B905" s="65"/>
      <c r="C905" s="50"/>
      <c r="D905" s="50"/>
      <c r="E905" s="50"/>
      <c r="F905" s="50"/>
      <c r="G905" s="50"/>
      <c r="H905" s="50"/>
      <c r="I905" s="50"/>
      <c r="J905" s="50"/>
      <c r="K905" s="50"/>
      <c r="L905" s="66"/>
      <c r="M905" s="133"/>
      <c r="N905" s="67"/>
    </row>
    <row r="906" spans="1:14" ht="15.95" customHeight="1" x14ac:dyDescent="0.25">
      <c r="A906" s="118" t="s">
        <v>147</v>
      </c>
      <c r="B906" s="330" t="s">
        <v>148</v>
      </c>
      <c r="C906" s="331"/>
      <c r="D906" s="331"/>
      <c r="E906" s="331"/>
      <c r="F906" s="331"/>
      <c r="G906" s="331"/>
      <c r="H906" s="331"/>
      <c r="I906" s="331"/>
      <c r="J906" s="331"/>
      <c r="K906" s="331"/>
      <c r="L906" s="332"/>
      <c r="M906" s="119" t="s">
        <v>10</v>
      </c>
      <c r="N906" s="120">
        <f>N910</f>
        <v>0.8</v>
      </c>
    </row>
    <row r="907" spans="1:14" ht="15.95" customHeight="1" x14ac:dyDescent="0.25">
      <c r="A907" s="112"/>
      <c r="B907" s="65"/>
      <c r="C907" s="50"/>
      <c r="D907" s="50"/>
      <c r="E907" s="50"/>
      <c r="F907" s="50"/>
      <c r="G907" s="50"/>
      <c r="H907" s="50"/>
      <c r="I907" s="50"/>
      <c r="J907" s="50"/>
      <c r="K907" s="50"/>
      <c r="L907" s="66"/>
      <c r="M907" s="133"/>
      <c r="N907" s="67"/>
    </row>
    <row r="908" spans="1:14" ht="15.95" customHeight="1" x14ac:dyDescent="0.25">
      <c r="A908" s="112"/>
      <c r="B908" s="65"/>
      <c r="C908" s="50"/>
      <c r="D908" s="50"/>
      <c r="E908" s="50"/>
      <c r="F908" s="50"/>
      <c r="G908" s="50"/>
      <c r="H908" s="50"/>
      <c r="I908" s="50"/>
      <c r="J908" s="50"/>
      <c r="K908" s="50"/>
      <c r="L908" s="66"/>
      <c r="M908" s="204"/>
      <c r="N908" s="208"/>
    </row>
    <row r="909" spans="1:14" ht="37.5" customHeight="1" x14ac:dyDescent="0.25">
      <c r="A909" s="112"/>
      <c r="B909" s="168" t="s">
        <v>68</v>
      </c>
      <c r="C909" s="168" t="s">
        <v>145</v>
      </c>
      <c r="D909" s="329" t="s">
        <v>55</v>
      </c>
      <c r="E909" s="329"/>
      <c r="F909" s="329"/>
      <c r="G909" s="329" t="s">
        <v>56</v>
      </c>
      <c r="H909" s="329"/>
      <c r="I909" s="329"/>
      <c r="J909" s="195" t="s">
        <v>120</v>
      </c>
      <c r="K909" s="195" t="s">
        <v>121</v>
      </c>
      <c r="L909" s="195" t="s">
        <v>165</v>
      </c>
      <c r="M909" s="195" t="s">
        <v>58</v>
      </c>
      <c r="N909" s="195" t="s">
        <v>166</v>
      </c>
    </row>
    <row r="910" spans="1:14" ht="15.95" customHeight="1" x14ac:dyDescent="0.25">
      <c r="A910" s="112"/>
      <c r="B910" s="57" t="s">
        <v>216</v>
      </c>
      <c r="C910" s="57" t="s">
        <v>159</v>
      </c>
      <c r="D910" s="57"/>
      <c r="E910" s="210" t="s">
        <v>32</v>
      </c>
      <c r="F910" s="81"/>
      <c r="G910" s="57"/>
      <c r="H910" s="210" t="s">
        <v>32</v>
      </c>
      <c r="I910" s="81"/>
      <c r="J910" s="211">
        <v>16</v>
      </c>
      <c r="K910" s="211">
        <v>1</v>
      </c>
      <c r="L910" s="211">
        <f t="shared" ref="L910" si="55">J910*K910</f>
        <v>16</v>
      </c>
      <c r="M910" s="211">
        <v>0.05</v>
      </c>
      <c r="N910" s="211">
        <f>K910*L910*M910</f>
        <v>0.8</v>
      </c>
    </row>
    <row r="911" spans="1:14" ht="15.95" customHeight="1" x14ac:dyDescent="0.25">
      <c r="A911" s="112"/>
      <c r="B911" s="313" t="s">
        <v>207</v>
      </c>
      <c r="C911" s="312"/>
      <c r="D911" s="312"/>
      <c r="E911" s="312"/>
      <c r="F911" s="312"/>
      <c r="G911" s="312"/>
      <c r="H911" s="312"/>
      <c r="I911" s="312"/>
      <c r="J911" s="312"/>
      <c r="K911" s="312"/>
      <c r="L911" s="312"/>
      <c r="M911" s="342"/>
      <c r="N911" s="269">
        <f>SUM(N910)</f>
        <v>0.8</v>
      </c>
    </row>
    <row r="912" spans="1:14" ht="15.95" customHeight="1" x14ac:dyDescent="0.25">
      <c r="A912" s="112"/>
      <c r="B912" s="65"/>
      <c r="C912" s="50"/>
      <c r="D912" s="50"/>
      <c r="E912" s="50"/>
      <c r="F912" s="50"/>
      <c r="G912" s="50"/>
      <c r="H912" s="50"/>
      <c r="I912" s="50"/>
      <c r="J912" s="50"/>
      <c r="K912" s="50"/>
      <c r="L912" s="66"/>
      <c r="M912" s="133"/>
      <c r="N912" s="67"/>
    </row>
    <row r="913" spans="1:14" ht="15.95" customHeight="1" x14ac:dyDescent="0.25">
      <c r="A913" s="112"/>
      <c r="B913" s="65"/>
      <c r="C913" s="50"/>
      <c r="D913" s="50"/>
      <c r="E913" s="50"/>
      <c r="F913" s="50"/>
      <c r="G913" s="50"/>
      <c r="H913" s="50"/>
      <c r="I913" s="50"/>
      <c r="J913" s="50"/>
      <c r="K913" s="50"/>
      <c r="L913" s="66"/>
      <c r="M913" s="133"/>
      <c r="N913" s="67"/>
    </row>
    <row r="914" spans="1:14" ht="15.95" customHeight="1" x14ac:dyDescent="0.25">
      <c r="A914" s="112"/>
      <c r="B914" s="65"/>
      <c r="C914" s="50"/>
      <c r="D914" s="50"/>
      <c r="E914" s="50"/>
      <c r="F914" s="50"/>
      <c r="G914" s="50"/>
      <c r="H914" s="50"/>
      <c r="I914" s="50"/>
      <c r="J914" s="50"/>
      <c r="K914" s="50"/>
      <c r="L914" s="66"/>
      <c r="M914" s="133"/>
      <c r="N914" s="67"/>
    </row>
    <row r="915" spans="1:14" ht="15.95" customHeight="1" x14ac:dyDescent="0.25">
      <c r="A915" s="118" t="s">
        <v>150</v>
      </c>
      <c r="B915" s="330" t="s">
        <v>151</v>
      </c>
      <c r="C915" s="331"/>
      <c r="D915" s="331"/>
      <c r="E915" s="331"/>
      <c r="F915" s="331"/>
      <c r="G915" s="331"/>
      <c r="H915" s="331"/>
      <c r="I915" s="331"/>
      <c r="J915" s="331"/>
      <c r="K915" s="331"/>
      <c r="L915" s="332"/>
      <c r="M915" s="119" t="s">
        <v>152</v>
      </c>
      <c r="N915" s="120">
        <f>H920</f>
        <v>40.32</v>
      </c>
    </row>
    <row r="916" spans="1:14" ht="15.95" customHeight="1" x14ac:dyDescent="0.25">
      <c r="A916" s="112"/>
      <c r="B916" s="65"/>
      <c r="C916" s="50"/>
      <c r="D916" s="50"/>
      <c r="E916" s="50"/>
      <c r="F916" s="50"/>
      <c r="G916" s="50"/>
      <c r="H916" s="50"/>
      <c r="I916" s="50"/>
      <c r="J916" s="50"/>
      <c r="K916" s="50"/>
      <c r="L916" s="66"/>
      <c r="M916" s="133"/>
      <c r="N916" s="67"/>
    </row>
    <row r="917" spans="1:14" ht="15.95" customHeight="1" x14ac:dyDescent="0.25">
      <c r="A917" s="112"/>
      <c r="B917" s="196"/>
      <c r="C917" s="89"/>
      <c r="D917" s="89"/>
      <c r="E917" s="89"/>
      <c r="F917" s="89"/>
      <c r="G917" s="89"/>
      <c r="H917" s="89"/>
      <c r="I917" s="50"/>
      <c r="J917" s="50"/>
      <c r="K917" s="50"/>
      <c r="L917" s="66"/>
      <c r="M917" s="133"/>
      <c r="N917" s="67"/>
    </row>
    <row r="918" spans="1:14" ht="47.25" customHeight="1" x14ac:dyDescent="0.25">
      <c r="A918" s="112"/>
      <c r="B918" s="168" t="s">
        <v>157</v>
      </c>
      <c r="C918" s="168" t="s">
        <v>187</v>
      </c>
      <c r="D918" s="168" t="s">
        <v>188</v>
      </c>
      <c r="E918" s="195" t="s">
        <v>120</v>
      </c>
      <c r="F918" s="195" t="s">
        <v>121</v>
      </c>
      <c r="G918" s="195" t="s">
        <v>165</v>
      </c>
      <c r="H918" s="195" t="s">
        <v>158</v>
      </c>
      <c r="I918" s="50"/>
      <c r="J918" s="50"/>
      <c r="K918" s="50"/>
      <c r="L918" s="66"/>
      <c r="M918" s="133"/>
      <c r="N918" s="67"/>
    </row>
    <row r="919" spans="1:14" ht="15.95" customHeight="1" x14ac:dyDescent="0.25">
      <c r="A919" s="112"/>
      <c r="B919" s="57" t="s">
        <v>189</v>
      </c>
      <c r="C919" s="57" t="s">
        <v>190</v>
      </c>
      <c r="D919" s="211">
        <v>2.52</v>
      </c>
      <c r="E919" s="211">
        <v>16</v>
      </c>
      <c r="F919" s="211">
        <v>1</v>
      </c>
      <c r="G919" s="211">
        <f>E919*F919</f>
        <v>16</v>
      </c>
      <c r="H919" s="211">
        <f>G919*D919</f>
        <v>40.32</v>
      </c>
      <c r="I919" s="50"/>
      <c r="J919" s="50"/>
      <c r="K919" s="50"/>
      <c r="L919" s="66"/>
      <c r="M919" s="133"/>
      <c r="N919" s="67"/>
    </row>
    <row r="920" spans="1:14" ht="15.95" customHeight="1" x14ac:dyDescent="0.25">
      <c r="A920" s="112"/>
      <c r="B920" s="313" t="s">
        <v>158</v>
      </c>
      <c r="C920" s="312"/>
      <c r="D920" s="312"/>
      <c r="E920" s="312"/>
      <c r="F920" s="312"/>
      <c r="G920" s="312"/>
      <c r="H920" s="41">
        <f>SUM(H919)</f>
        <v>40.32</v>
      </c>
      <c r="I920" s="50"/>
      <c r="J920" s="50"/>
      <c r="K920" s="50"/>
      <c r="L920" s="66"/>
      <c r="M920" s="133"/>
      <c r="N920" s="67"/>
    </row>
    <row r="921" spans="1:14" ht="15.95" customHeight="1" x14ac:dyDescent="0.25">
      <c r="A921" s="112"/>
      <c r="B921" s="65"/>
      <c r="C921" s="50"/>
      <c r="D921" s="50"/>
      <c r="E921" s="50"/>
      <c r="F921" s="50"/>
      <c r="G921" s="50"/>
      <c r="H921" s="50"/>
      <c r="I921" s="50"/>
      <c r="J921" s="50"/>
      <c r="K921" s="50"/>
      <c r="L921" s="66"/>
      <c r="M921" s="133"/>
      <c r="N921" s="67"/>
    </row>
    <row r="922" spans="1:14" ht="15.95" customHeight="1" x14ac:dyDescent="0.25">
      <c r="A922" s="112"/>
      <c r="B922" s="65"/>
      <c r="C922" s="50"/>
      <c r="D922" s="50"/>
      <c r="E922" s="50"/>
      <c r="F922" s="50"/>
      <c r="G922" s="50"/>
      <c r="H922" s="50"/>
      <c r="I922" s="50"/>
      <c r="J922" s="50"/>
      <c r="K922" s="50"/>
      <c r="L922" s="66"/>
      <c r="M922" s="133"/>
      <c r="N922" s="67"/>
    </row>
    <row r="923" spans="1:14" ht="15.95" customHeight="1" x14ac:dyDescent="0.25">
      <c r="A923" s="112"/>
      <c r="B923" s="65"/>
      <c r="C923" s="50"/>
      <c r="D923" s="50"/>
      <c r="E923" s="50"/>
      <c r="F923" s="50"/>
      <c r="G923" s="50"/>
      <c r="H923" s="50"/>
      <c r="I923" s="50"/>
      <c r="J923" s="50"/>
      <c r="K923" s="50"/>
      <c r="L923" s="66"/>
      <c r="M923" s="133"/>
      <c r="N923" s="67"/>
    </row>
    <row r="924" spans="1:14" ht="15.95" customHeight="1" x14ac:dyDescent="0.25">
      <c r="A924" s="112"/>
      <c r="B924" s="65"/>
      <c r="C924" s="50"/>
      <c r="D924" s="50"/>
      <c r="E924" s="50"/>
      <c r="F924" s="50"/>
      <c r="G924" s="50"/>
      <c r="H924" s="50"/>
      <c r="I924" s="50"/>
      <c r="J924" s="50"/>
      <c r="K924" s="50"/>
      <c r="L924" s="66"/>
      <c r="M924" s="133"/>
      <c r="N924" s="67"/>
    </row>
    <row r="925" spans="1:14" ht="15.95" customHeight="1" x14ac:dyDescent="0.25">
      <c r="A925" s="112"/>
      <c r="B925" s="65"/>
      <c r="C925" s="50"/>
      <c r="D925" s="50"/>
      <c r="E925" s="50"/>
      <c r="F925" s="50"/>
      <c r="G925" s="50"/>
      <c r="H925" s="50"/>
      <c r="I925" s="50"/>
      <c r="J925" s="50"/>
      <c r="K925" s="50"/>
      <c r="L925" s="66"/>
      <c r="M925" s="133"/>
      <c r="N925" s="67"/>
    </row>
    <row r="926" spans="1:14" ht="15.95" customHeight="1" x14ac:dyDescent="0.25">
      <c r="A926" s="112"/>
      <c r="B926" s="65"/>
      <c r="C926" s="50"/>
      <c r="D926" s="50"/>
      <c r="E926" s="50"/>
      <c r="F926" s="50"/>
      <c r="G926" s="50"/>
      <c r="H926" s="50"/>
      <c r="I926" s="50"/>
      <c r="J926" s="50"/>
      <c r="K926" s="50"/>
      <c r="L926" s="66"/>
      <c r="M926" s="133"/>
      <c r="N926" s="67"/>
    </row>
    <row r="927" spans="1:14" ht="15.95" customHeight="1" x14ac:dyDescent="0.25">
      <c r="A927" s="112"/>
      <c r="B927" s="65"/>
      <c r="C927" s="50"/>
      <c r="D927" s="50"/>
      <c r="E927" s="50"/>
      <c r="F927" s="50"/>
      <c r="G927" s="50"/>
      <c r="H927" s="50"/>
      <c r="I927" s="50"/>
      <c r="J927" s="50"/>
      <c r="K927" s="50"/>
      <c r="L927" s="66"/>
      <c r="M927" s="133"/>
      <c r="N927" s="67"/>
    </row>
    <row r="928" spans="1:14" ht="15.95" customHeight="1" x14ac:dyDescent="0.25">
      <c r="A928" s="112"/>
      <c r="B928" s="65"/>
      <c r="C928" s="50"/>
      <c r="D928" s="50"/>
      <c r="E928" s="50"/>
      <c r="F928" s="50"/>
      <c r="G928" s="50"/>
      <c r="H928" s="50"/>
      <c r="I928" s="50"/>
      <c r="J928" s="50"/>
      <c r="K928" s="50"/>
      <c r="L928" s="66"/>
      <c r="M928" s="133"/>
      <c r="N928" s="67"/>
    </row>
    <row r="929" spans="1:14" ht="15.95" customHeight="1" x14ac:dyDescent="0.25">
      <c r="A929" s="112"/>
      <c r="B929" s="65"/>
      <c r="C929" s="50"/>
      <c r="D929" s="50"/>
      <c r="E929" s="50"/>
      <c r="F929" s="50"/>
      <c r="G929" s="50"/>
      <c r="H929" s="50"/>
      <c r="I929" s="50"/>
      <c r="J929" s="50"/>
      <c r="K929" s="50"/>
      <c r="L929" s="66"/>
      <c r="M929" s="133"/>
      <c r="N929" s="67"/>
    </row>
    <row r="930" spans="1:14" ht="15.95" customHeight="1" x14ac:dyDescent="0.25">
      <c r="A930" s="112"/>
      <c r="B930" s="65"/>
      <c r="C930" s="50"/>
      <c r="D930" s="50"/>
      <c r="E930" s="50"/>
      <c r="F930" s="50"/>
      <c r="G930" s="50"/>
      <c r="H930" s="50"/>
      <c r="I930" s="50"/>
      <c r="J930" s="50"/>
      <c r="K930" s="50"/>
      <c r="L930" s="66"/>
      <c r="M930" s="133"/>
      <c r="N930" s="67"/>
    </row>
    <row r="931" spans="1:14" ht="15.95" customHeight="1" x14ac:dyDescent="0.25">
      <c r="A931" s="112"/>
      <c r="B931" s="65"/>
      <c r="C931" s="50"/>
      <c r="D931" s="50"/>
      <c r="E931" s="50"/>
      <c r="F931" s="50"/>
      <c r="G931" s="50"/>
      <c r="H931" s="50"/>
      <c r="I931" s="50"/>
      <c r="J931" s="50"/>
      <c r="K931" s="50"/>
      <c r="L931" s="66"/>
      <c r="M931" s="133"/>
      <c r="N931" s="67"/>
    </row>
    <row r="932" spans="1:14" ht="15.95" customHeight="1" x14ac:dyDescent="0.25">
      <c r="A932" s="112"/>
      <c r="B932" s="65"/>
      <c r="C932" s="50"/>
      <c r="D932" s="50"/>
      <c r="E932" s="50"/>
      <c r="F932" s="50"/>
      <c r="G932" s="50"/>
      <c r="H932" s="50"/>
      <c r="I932" s="50"/>
      <c r="J932" s="50"/>
      <c r="K932" s="50"/>
      <c r="L932" s="66"/>
      <c r="M932" s="133"/>
      <c r="N932" s="67"/>
    </row>
    <row r="933" spans="1:14" ht="15.95" customHeight="1" x14ac:dyDescent="0.25">
      <c r="A933" s="112"/>
      <c r="B933" s="65"/>
      <c r="C933" s="50"/>
      <c r="D933" s="50"/>
      <c r="E933" s="50"/>
      <c r="F933" s="50"/>
      <c r="G933" s="50"/>
      <c r="H933" s="50"/>
      <c r="I933" s="50"/>
      <c r="J933" s="50"/>
      <c r="K933" s="50"/>
      <c r="L933" s="66"/>
      <c r="M933" s="133"/>
      <c r="N933" s="67"/>
    </row>
    <row r="934" spans="1:14" ht="15.95" customHeight="1" x14ac:dyDescent="0.25">
      <c r="A934" s="112"/>
      <c r="B934" s="65"/>
      <c r="C934" s="50"/>
      <c r="D934" s="50"/>
      <c r="E934" s="50"/>
      <c r="F934" s="50"/>
      <c r="G934" s="50"/>
      <c r="H934" s="50"/>
      <c r="I934" s="50"/>
      <c r="J934" s="50"/>
      <c r="K934" s="50"/>
      <c r="L934" s="66"/>
      <c r="M934" s="133"/>
      <c r="N934" s="67"/>
    </row>
    <row r="935" spans="1:14" ht="15.95" customHeight="1" x14ac:dyDescent="0.25">
      <c r="A935" s="112"/>
      <c r="B935" s="65"/>
      <c r="C935" s="50"/>
      <c r="D935" s="50"/>
      <c r="E935" s="50"/>
      <c r="F935" s="50"/>
      <c r="G935" s="50"/>
      <c r="H935"/>
      <c r="I935" s="50"/>
      <c r="J935" s="50" t="s">
        <v>26</v>
      </c>
      <c r="K935" s="50"/>
      <c r="L935" s="66"/>
      <c r="M935" s="133"/>
      <c r="N935" s="67"/>
    </row>
    <row r="936" spans="1:14" ht="15.95" customHeight="1" x14ac:dyDescent="0.25">
      <c r="A936" s="112"/>
      <c r="B936" s="65"/>
      <c r="C936" s="50"/>
      <c r="D936" s="50"/>
      <c r="E936" s="50"/>
      <c r="F936" s="50"/>
      <c r="G936" s="50"/>
      <c r="H936" s="50"/>
      <c r="I936" s="50"/>
      <c r="J936" s="50"/>
      <c r="K936" s="50"/>
      <c r="L936" s="66"/>
      <c r="M936" s="133"/>
      <c r="N936" s="67"/>
    </row>
    <row r="937" spans="1:14" ht="15.95" customHeight="1" x14ac:dyDescent="0.25">
      <c r="A937" s="112"/>
      <c r="B937" s="65"/>
      <c r="C937" s="50"/>
      <c r="D937" s="50"/>
      <c r="E937" s="50"/>
      <c r="F937" s="50"/>
      <c r="G937" s="50"/>
      <c r="H937" s="50"/>
      <c r="I937" s="50"/>
      <c r="J937" s="50"/>
      <c r="K937" s="50"/>
      <c r="L937" s="66"/>
      <c r="M937" s="133"/>
      <c r="N937" s="67"/>
    </row>
    <row r="938" spans="1:14" ht="15.95" customHeight="1" x14ac:dyDescent="0.25">
      <c r="A938" s="118" t="s">
        <v>153</v>
      </c>
      <c r="B938" s="330" t="s">
        <v>154</v>
      </c>
      <c r="C938" s="331"/>
      <c r="D938" s="331"/>
      <c r="E938" s="331"/>
      <c r="F938" s="331"/>
      <c r="G938" s="331"/>
      <c r="H938" s="331"/>
      <c r="I938" s="331"/>
      <c r="J938" s="331"/>
      <c r="K938" s="331"/>
      <c r="L938" s="332"/>
      <c r="M938" s="119" t="s">
        <v>10</v>
      </c>
      <c r="N938" s="120">
        <f>G943</f>
        <v>4</v>
      </c>
    </row>
    <row r="939" spans="1:14" ht="15.95" customHeight="1" x14ac:dyDescent="0.25">
      <c r="A939" s="112"/>
      <c r="B939" s="65"/>
      <c r="C939" s="50"/>
      <c r="D939" s="50"/>
      <c r="E939" s="50"/>
      <c r="F939" s="50"/>
      <c r="G939" s="50"/>
      <c r="H939" s="50"/>
      <c r="I939" s="50"/>
      <c r="J939" s="50"/>
      <c r="K939" s="50"/>
      <c r="L939" s="66"/>
      <c r="M939" s="133"/>
      <c r="N939" s="67"/>
    </row>
    <row r="940" spans="1:14" ht="15.95" customHeight="1" x14ac:dyDescent="0.25">
      <c r="A940" s="112"/>
      <c r="B940" s="196"/>
      <c r="C940" s="89"/>
      <c r="D940" s="89"/>
      <c r="E940" s="89"/>
      <c r="F940" s="89"/>
      <c r="G940" s="89"/>
      <c r="H940" s="50"/>
      <c r="I940" s="50"/>
      <c r="J940" s="50"/>
      <c r="K940" s="50"/>
      <c r="L940" s="66"/>
      <c r="M940" s="133"/>
      <c r="N940" s="67"/>
    </row>
    <row r="941" spans="1:14" ht="36" customHeight="1" x14ac:dyDescent="0.25">
      <c r="A941" s="112"/>
      <c r="B941" s="168" t="s">
        <v>68</v>
      </c>
      <c r="C941" s="168" t="s">
        <v>145</v>
      </c>
      <c r="D941" s="195" t="s">
        <v>120</v>
      </c>
      <c r="E941" s="195" t="s">
        <v>121</v>
      </c>
      <c r="F941" s="195" t="s">
        <v>58</v>
      </c>
      <c r="G941" s="195" t="s">
        <v>166</v>
      </c>
      <c r="H941" s="50"/>
      <c r="I941" s="50"/>
      <c r="J941" s="50"/>
      <c r="K941" s="50"/>
      <c r="L941" s="66"/>
      <c r="M941" s="133"/>
      <c r="N941" s="67"/>
    </row>
    <row r="942" spans="1:14" ht="15.95" customHeight="1" x14ac:dyDescent="0.25">
      <c r="A942" s="112"/>
      <c r="B942" s="57" t="s">
        <v>175</v>
      </c>
      <c r="C942" s="57"/>
      <c r="D942" s="211">
        <v>16</v>
      </c>
      <c r="E942" s="211">
        <v>1</v>
      </c>
      <c r="F942" s="211">
        <v>0.25</v>
      </c>
      <c r="G942" s="211">
        <f>D942*E942*F942</f>
        <v>4</v>
      </c>
      <c r="H942" s="50"/>
      <c r="I942" s="50"/>
      <c r="J942" s="50"/>
      <c r="K942" s="50"/>
      <c r="L942" s="66"/>
      <c r="M942" s="133"/>
      <c r="N942" s="67"/>
    </row>
    <row r="943" spans="1:14" ht="15.95" customHeight="1" x14ac:dyDescent="0.25">
      <c r="A943" s="112"/>
      <c r="B943" s="313" t="s">
        <v>146</v>
      </c>
      <c r="C943" s="312"/>
      <c r="D943" s="312"/>
      <c r="E943" s="312"/>
      <c r="F943" s="312"/>
      <c r="G943" s="41">
        <f>G942</f>
        <v>4</v>
      </c>
      <c r="H943" s="50"/>
      <c r="I943"/>
      <c r="J943" s="50"/>
      <c r="K943" s="50"/>
      <c r="L943" s="66"/>
      <c r="M943" s="133"/>
      <c r="N943" s="67"/>
    </row>
    <row r="944" spans="1:14" ht="15.95" customHeight="1" x14ac:dyDescent="0.25">
      <c r="A944" s="112"/>
      <c r="B944" s="65"/>
      <c r="C944" s="50"/>
      <c r="D944" s="50"/>
      <c r="E944" s="50"/>
      <c r="F944" s="50"/>
      <c r="G944" s="50"/>
      <c r="H944" s="50"/>
      <c r="I944" s="50"/>
      <c r="J944" s="50"/>
      <c r="K944" s="50"/>
      <c r="L944" s="66"/>
      <c r="M944" s="133"/>
      <c r="N944" s="67"/>
    </row>
    <row r="945" spans="1:14" ht="15.95" customHeight="1" x14ac:dyDescent="0.25">
      <c r="A945" s="112"/>
      <c r="B945" s="65"/>
      <c r="C945" s="50"/>
      <c r="D945" s="50"/>
      <c r="E945" s="50"/>
      <c r="F945" s="50"/>
      <c r="G945" s="50"/>
      <c r="H945" s="50"/>
      <c r="I945" s="50"/>
      <c r="J945" s="50"/>
      <c r="K945" s="50"/>
      <c r="L945" s="66"/>
      <c r="M945" s="133"/>
      <c r="N945" s="67"/>
    </row>
    <row r="946" spans="1:14" ht="15.95" customHeight="1" x14ac:dyDescent="0.25">
      <c r="A946" s="112"/>
      <c r="B946" s="65"/>
      <c r="C946" s="50"/>
      <c r="D946" s="50"/>
      <c r="E946" s="50"/>
      <c r="F946" s="50"/>
      <c r="G946" s="126"/>
      <c r="H946" s="50"/>
      <c r="I946" s="50"/>
      <c r="J946" s="50"/>
      <c r="K946" s="50"/>
      <c r="L946" s="66"/>
      <c r="M946" s="133"/>
      <c r="N946" s="67"/>
    </row>
    <row r="947" spans="1:14" ht="15.95" customHeight="1" x14ac:dyDescent="0.25">
      <c r="A947" s="112"/>
      <c r="B947" s="65"/>
      <c r="C947" s="50"/>
      <c r="D947" s="50"/>
      <c r="E947" s="50"/>
      <c r="F947" s="50"/>
      <c r="G947" s="50"/>
      <c r="H947" s="50"/>
      <c r="I947" s="50"/>
      <c r="J947" s="50"/>
      <c r="K947" s="50"/>
      <c r="L947" s="66"/>
      <c r="M947" s="133"/>
      <c r="N947" s="67"/>
    </row>
    <row r="948" spans="1:14" ht="15.95" customHeight="1" x14ac:dyDescent="0.25">
      <c r="A948" s="112"/>
      <c r="B948" s="65"/>
      <c r="C948" s="50"/>
      <c r="D948" s="50"/>
      <c r="E948" s="50"/>
      <c r="F948" s="50"/>
      <c r="G948" s="50"/>
      <c r="H948" s="50"/>
      <c r="I948" s="50"/>
      <c r="J948" s="50"/>
      <c r="K948" s="50"/>
      <c r="L948" s="66"/>
      <c r="M948" s="133"/>
      <c r="N948" s="67"/>
    </row>
    <row r="949" spans="1:14" ht="15.95" customHeight="1" x14ac:dyDescent="0.25">
      <c r="A949" s="112"/>
      <c r="B949" s="65"/>
      <c r="C949" s="50"/>
      <c r="D949" s="50"/>
      <c r="E949" s="50"/>
      <c r="F949" s="50"/>
      <c r="G949" s="50"/>
      <c r="H949" s="50"/>
      <c r="I949" s="50"/>
      <c r="J949" s="50"/>
      <c r="K949" s="50"/>
      <c r="L949" s="66"/>
      <c r="M949" s="133"/>
      <c r="N949" s="67"/>
    </row>
    <row r="950" spans="1:14" ht="15.95" customHeight="1" x14ac:dyDescent="0.25">
      <c r="A950" s="112"/>
      <c r="B950" s="65"/>
      <c r="C950" s="50"/>
      <c r="D950" s="50"/>
      <c r="E950" s="50"/>
      <c r="F950" s="50"/>
      <c r="G950" s="50"/>
      <c r="H950" s="50"/>
      <c r="I950" s="50"/>
      <c r="J950" s="50"/>
      <c r="K950" s="50"/>
      <c r="L950" s="66"/>
      <c r="M950" s="133"/>
      <c r="N950" s="67"/>
    </row>
    <row r="951" spans="1:14" ht="15.95" customHeight="1" x14ac:dyDescent="0.25">
      <c r="A951" s="112"/>
      <c r="B951" s="65"/>
      <c r="C951" s="50"/>
      <c r="D951" s="50"/>
      <c r="E951" s="50"/>
      <c r="F951" s="50"/>
      <c r="G951" s="50"/>
      <c r="H951" s="50"/>
      <c r="I951" s="50"/>
      <c r="J951" s="50"/>
      <c r="K951" s="50"/>
      <c r="L951" s="66"/>
      <c r="M951" s="133"/>
      <c r="N951" s="67"/>
    </row>
    <row r="952" spans="1:14" ht="15.95" customHeight="1" x14ac:dyDescent="0.25">
      <c r="A952" s="112"/>
      <c r="B952" s="65"/>
      <c r="C952" s="50"/>
      <c r="D952" s="50"/>
      <c r="E952" s="50"/>
      <c r="F952" s="50"/>
      <c r="G952" s="50"/>
      <c r="H952" s="50"/>
      <c r="I952" s="50"/>
      <c r="J952" s="50"/>
      <c r="K952" s="50"/>
      <c r="L952" s="66"/>
      <c r="M952" s="133"/>
      <c r="N952" s="67"/>
    </row>
    <row r="953" spans="1:14" ht="15.95" customHeight="1" x14ac:dyDescent="0.25">
      <c r="A953" s="112"/>
      <c r="B953" s="65"/>
      <c r="C953" s="50"/>
      <c r="D953" s="50"/>
      <c r="E953" s="50"/>
      <c r="F953" s="50"/>
      <c r="G953" s="50"/>
      <c r="H953" s="50"/>
      <c r="I953" s="50"/>
      <c r="J953" s="50"/>
      <c r="K953" s="50"/>
      <c r="L953" s="66"/>
      <c r="M953" s="133"/>
      <c r="N953" s="67"/>
    </row>
    <row r="954" spans="1:14" ht="15.75" customHeight="1" x14ac:dyDescent="0.25">
      <c r="A954" s="112"/>
      <c r="B954" s="65"/>
      <c r="C954" s="50"/>
      <c r="D954" s="50"/>
      <c r="E954" s="50"/>
      <c r="F954" s="50"/>
      <c r="G954" s="50"/>
      <c r="H954" s="50"/>
      <c r="I954" s="50"/>
      <c r="J954" s="50"/>
      <c r="K954" s="50"/>
      <c r="L954" s="66"/>
      <c r="M954" s="133"/>
      <c r="N954" s="67"/>
    </row>
    <row r="955" spans="1:14" ht="15.95" customHeight="1" x14ac:dyDescent="0.25">
      <c r="A955" s="112"/>
      <c r="B955" s="65"/>
      <c r="C955" s="50"/>
      <c r="D955" s="50"/>
      <c r="E955" s="50"/>
      <c r="F955" s="50"/>
      <c r="G955" s="50"/>
      <c r="H955" s="50"/>
      <c r="I955" s="50"/>
      <c r="J955" s="50"/>
      <c r="K955" s="50"/>
      <c r="L955" s="66"/>
      <c r="M955" s="133"/>
      <c r="N955" s="67"/>
    </row>
    <row r="956" spans="1:14" ht="15.95" customHeight="1" x14ac:dyDescent="0.25">
      <c r="A956" s="112"/>
      <c r="B956" s="65"/>
      <c r="C956" s="50"/>
      <c r="D956" s="50"/>
      <c r="E956" s="50"/>
      <c r="F956" s="50"/>
      <c r="G956" s="50"/>
      <c r="H956" s="50"/>
      <c r="I956" s="50"/>
      <c r="J956" s="50"/>
      <c r="K956" s="50"/>
      <c r="L956" s="66"/>
      <c r="M956" s="133"/>
      <c r="N956" s="67"/>
    </row>
    <row r="957" spans="1:14" ht="15.95" customHeight="1" x14ac:dyDescent="0.25">
      <c r="A957" s="112"/>
      <c r="B957" s="65"/>
      <c r="C957" s="50"/>
      <c r="D957" s="50"/>
      <c r="E957" s="50"/>
      <c r="F957" s="50"/>
      <c r="G957" s="50"/>
      <c r="H957" s="50"/>
      <c r="I957" s="50"/>
      <c r="J957" s="50"/>
      <c r="K957" s="50"/>
      <c r="L957" s="66"/>
      <c r="M957" s="133"/>
      <c r="N957" s="67"/>
    </row>
    <row r="958" spans="1:14" ht="15.95" customHeight="1" x14ac:dyDescent="0.25">
      <c r="A958" s="112"/>
      <c r="B958" s="65"/>
      <c r="C958" s="50"/>
      <c r="D958" s="50"/>
      <c r="E958" s="50"/>
      <c r="F958" s="50"/>
      <c r="G958" s="50"/>
      <c r="H958" s="50"/>
      <c r="I958" s="50"/>
      <c r="J958" s="50"/>
      <c r="K958" s="50"/>
      <c r="L958" s="66"/>
      <c r="M958" s="133"/>
      <c r="N958" s="67"/>
    </row>
    <row r="959" spans="1:14" ht="15.95" customHeight="1" x14ac:dyDescent="0.25">
      <c r="A959" s="112"/>
      <c r="B959" s="65"/>
      <c r="C959" s="50"/>
      <c r="D959" s="50"/>
      <c r="E959" s="50"/>
      <c r="F959" s="50"/>
      <c r="G959" s="50"/>
      <c r="H959" s="50"/>
      <c r="I959" s="50"/>
      <c r="J959" s="50"/>
      <c r="K959" s="50"/>
      <c r="L959" s="66"/>
      <c r="M959" s="133"/>
      <c r="N959" s="67"/>
    </row>
    <row r="960" spans="1:14" ht="15.95" customHeight="1" x14ac:dyDescent="0.25">
      <c r="A960" s="112"/>
      <c r="B960" s="65"/>
      <c r="C960" s="50"/>
      <c r="D960" s="50"/>
      <c r="E960" s="50"/>
      <c r="F960" s="50"/>
      <c r="G960" s="50"/>
      <c r="H960" s="50"/>
      <c r="I960" s="50"/>
      <c r="J960" s="50" t="s">
        <v>26</v>
      </c>
      <c r="K960" s="50"/>
      <c r="L960" s="66"/>
      <c r="M960" s="133"/>
      <c r="N960" s="67"/>
    </row>
    <row r="961" spans="1:14" ht="15.95" customHeight="1" x14ac:dyDescent="0.25">
      <c r="A961" s="112"/>
      <c r="B961" s="65"/>
      <c r="C961" s="50"/>
      <c r="D961" s="50"/>
      <c r="E961" s="50"/>
      <c r="F961" s="50"/>
      <c r="G961" s="50"/>
      <c r="H961" s="50"/>
      <c r="I961" s="50"/>
      <c r="J961" s="50"/>
      <c r="K961" s="50"/>
      <c r="L961" s="66"/>
      <c r="M961" s="133"/>
      <c r="N961" s="67"/>
    </row>
    <row r="962" spans="1:14" ht="15.95" hidden="1" customHeight="1" x14ac:dyDescent="0.25">
      <c r="A962" s="118" t="s">
        <v>155</v>
      </c>
      <c r="B962" s="330" t="s">
        <v>156</v>
      </c>
      <c r="C962" s="331"/>
      <c r="D962" s="331"/>
      <c r="E962" s="331"/>
      <c r="F962" s="331"/>
      <c r="G962" s="331"/>
      <c r="H962" s="331"/>
      <c r="I962" s="331"/>
      <c r="J962" s="331"/>
      <c r="K962" s="331"/>
      <c r="L962" s="332"/>
      <c r="M962" s="119" t="s">
        <v>9</v>
      </c>
      <c r="N962" s="120">
        <f>E968</f>
        <v>0</v>
      </c>
    </row>
    <row r="963" spans="1:14" ht="15.95" hidden="1" customHeight="1" x14ac:dyDescent="0.25">
      <c r="A963" s="112"/>
      <c r="B963" s="65"/>
      <c r="C963" s="50"/>
      <c r="D963" s="50"/>
      <c r="E963" s="50"/>
      <c r="F963" s="50"/>
      <c r="G963" s="50"/>
      <c r="H963" s="50"/>
      <c r="I963" s="50"/>
      <c r="J963" s="50"/>
      <c r="K963" s="50"/>
      <c r="L963" s="66"/>
      <c r="M963" s="133"/>
      <c r="N963" s="67"/>
    </row>
    <row r="964" spans="1:14" ht="15.95" hidden="1" customHeight="1" x14ac:dyDescent="0.25">
      <c r="A964" s="112"/>
      <c r="B964" s="65"/>
      <c r="C964" s="50"/>
      <c r="D964" s="50"/>
      <c r="E964" s="50"/>
      <c r="F964" s="50"/>
      <c r="G964" s="50"/>
      <c r="H964" s="50"/>
      <c r="I964" s="50"/>
      <c r="J964" s="50"/>
      <c r="K964" s="50"/>
      <c r="L964" s="66"/>
      <c r="M964" s="133"/>
      <c r="N964" s="67"/>
    </row>
    <row r="965" spans="1:14" ht="40.5" hidden="1" customHeight="1" x14ac:dyDescent="0.25">
      <c r="A965" s="112"/>
      <c r="B965" s="52" t="s">
        <v>96</v>
      </c>
      <c r="C965" s="165" t="s">
        <v>76</v>
      </c>
      <c r="D965" s="165" t="s">
        <v>85</v>
      </c>
      <c r="E965" s="165" t="s">
        <v>57</v>
      </c>
      <c r="F965" s="50"/>
      <c r="G965" s="50"/>
      <c r="H965" s="50"/>
      <c r="I965" s="50"/>
      <c r="J965" s="50"/>
      <c r="K965" s="50"/>
      <c r="L965" s="66"/>
      <c r="M965" s="133"/>
      <c r="N965" s="67"/>
    </row>
    <row r="966" spans="1:14" ht="15.95" hidden="1" customHeight="1" x14ac:dyDescent="0.25">
      <c r="A966" s="112"/>
      <c r="B966" s="200"/>
      <c r="C966" s="87"/>
      <c r="D966" s="176"/>
      <c r="E966" s="82"/>
      <c r="F966" s="50"/>
      <c r="G966" s="50"/>
      <c r="H966" s="50"/>
      <c r="I966" s="50"/>
      <c r="J966" s="50"/>
      <c r="K966" s="50"/>
      <c r="L966" s="66"/>
      <c r="M966" s="133"/>
      <c r="N966" s="67"/>
    </row>
    <row r="967" spans="1:14" ht="15.95" hidden="1" customHeight="1" x14ac:dyDescent="0.25">
      <c r="A967" s="112"/>
      <c r="B967" s="200"/>
      <c r="C967" s="87"/>
      <c r="D967" s="176"/>
      <c r="E967" s="82"/>
      <c r="F967" s="50"/>
      <c r="G967" s="50"/>
      <c r="H967" s="50"/>
      <c r="I967" s="50"/>
      <c r="J967" s="50"/>
      <c r="K967" s="50"/>
      <c r="L967" s="66"/>
      <c r="M967" s="133"/>
      <c r="N967" s="67"/>
    </row>
    <row r="968" spans="1:14" ht="15.95" hidden="1" customHeight="1" x14ac:dyDescent="0.25">
      <c r="A968" s="112"/>
      <c r="B968" s="336" t="s">
        <v>41</v>
      </c>
      <c r="C968" s="337"/>
      <c r="D968" s="338"/>
      <c r="E968" s="201">
        <f>SUM(E966:E967)</f>
        <v>0</v>
      </c>
      <c r="F968" s="50"/>
      <c r="G968" s="50"/>
      <c r="H968" s="50"/>
      <c r="I968" s="50"/>
      <c r="J968" s="50"/>
      <c r="K968" s="50"/>
      <c r="L968" s="66"/>
      <c r="M968" s="133"/>
      <c r="N968" s="67"/>
    </row>
    <row r="969" spans="1:14" ht="15.95" hidden="1" customHeight="1" x14ac:dyDescent="0.25">
      <c r="A969" s="112"/>
      <c r="B969" s="197"/>
      <c r="C969" s="62"/>
      <c r="D969" s="62"/>
      <c r="E969" s="62"/>
      <c r="F969" s="50"/>
      <c r="G969" s="50"/>
      <c r="H969" s="50"/>
      <c r="I969" s="50"/>
      <c r="J969" s="50"/>
      <c r="K969" s="50"/>
      <c r="L969" s="66"/>
      <c r="M969" s="133"/>
      <c r="N969" s="67"/>
    </row>
    <row r="970" spans="1:14" ht="15.95" hidden="1" customHeight="1" x14ac:dyDescent="0.25">
      <c r="A970" s="112"/>
      <c r="B970" s="65"/>
      <c r="C970" s="50"/>
      <c r="D970" s="50"/>
      <c r="E970" s="50"/>
      <c r="F970" s="50"/>
      <c r="G970" s="50"/>
      <c r="H970"/>
      <c r="I970" s="50"/>
      <c r="J970" s="50"/>
      <c r="K970" s="50"/>
      <c r="L970" s="66"/>
      <c r="M970" s="133"/>
      <c r="N970" s="67"/>
    </row>
    <row r="971" spans="1:14" ht="15.95" hidden="1" customHeight="1" x14ac:dyDescent="0.25">
      <c r="A971" s="112"/>
      <c r="B971" s="65"/>
      <c r="C971" s="50"/>
      <c r="D971" s="50"/>
      <c r="E971" s="50"/>
      <c r="F971" s="50"/>
      <c r="G971" s="50"/>
      <c r="H971" s="50"/>
      <c r="I971" s="50"/>
      <c r="J971" s="50"/>
      <c r="K971" s="50"/>
      <c r="L971" s="66"/>
      <c r="M971" s="133"/>
      <c r="N971" s="67"/>
    </row>
    <row r="972" spans="1:14" ht="15.95" hidden="1" customHeight="1" x14ac:dyDescent="0.25">
      <c r="A972" s="112"/>
      <c r="B972" s="65"/>
      <c r="C972" s="50"/>
      <c r="D972" s="50"/>
      <c r="E972" s="50"/>
      <c r="F972" s="50"/>
      <c r="G972" s="50"/>
      <c r="H972" s="50"/>
      <c r="I972" s="50"/>
      <c r="J972" s="50"/>
      <c r="K972" s="50"/>
      <c r="L972" s="66"/>
      <c r="M972" s="133"/>
      <c r="N972" s="67"/>
    </row>
    <row r="973" spans="1:14" ht="15.95" hidden="1" customHeight="1" x14ac:dyDescent="0.25">
      <c r="A973" s="112"/>
      <c r="B973" s="65"/>
      <c r="C973" s="50"/>
      <c r="D973" s="50"/>
      <c r="E973" s="50"/>
      <c r="F973" s="50"/>
      <c r="G973" s="50"/>
      <c r="H973" s="50"/>
      <c r="I973" s="50"/>
      <c r="J973" s="50"/>
      <c r="K973" s="50"/>
      <c r="L973" s="66"/>
      <c r="M973" s="133"/>
      <c r="N973" s="67"/>
    </row>
    <row r="974" spans="1:14" ht="15.95" hidden="1" customHeight="1" x14ac:dyDescent="0.25">
      <c r="A974" s="112"/>
      <c r="B974" s="65"/>
      <c r="C974" s="50"/>
      <c r="D974" s="50"/>
      <c r="E974" s="50"/>
      <c r="F974" s="50"/>
      <c r="G974" s="50"/>
      <c r="H974" s="50"/>
      <c r="I974" s="50"/>
      <c r="J974" s="50"/>
      <c r="K974" s="50"/>
      <c r="L974" s="66"/>
      <c r="M974" s="133"/>
      <c r="N974" s="67"/>
    </row>
    <row r="975" spans="1:14" ht="15.95" hidden="1" customHeight="1" x14ac:dyDescent="0.25">
      <c r="A975" s="112"/>
      <c r="B975" s="65"/>
      <c r="C975" s="50"/>
      <c r="D975" s="50"/>
      <c r="E975" s="50"/>
      <c r="F975" s="50"/>
      <c r="G975" s="50"/>
      <c r="H975" s="50"/>
      <c r="I975" s="50"/>
      <c r="J975" s="50"/>
      <c r="K975" s="50"/>
      <c r="L975" s="66"/>
      <c r="M975" s="133"/>
      <c r="N975" s="67"/>
    </row>
    <row r="976" spans="1:14" ht="15.95" hidden="1" customHeight="1" x14ac:dyDescent="0.25">
      <c r="A976" s="112"/>
      <c r="B976" s="65"/>
      <c r="C976" s="50"/>
      <c r="D976" s="50"/>
      <c r="E976" s="50"/>
      <c r="F976" s="50"/>
      <c r="G976" s="50"/>
      <c r="H976" s="50"/>
      <c r="I976" s="50"/>
      <c r="J976" s="50"/>
      <c r="K976" s="50"/>
      <c r="L976" s="66"/>
      <c r="M976" s="133"/>
      <c r="N976" s="67"/>
    </row>
    <row r="977" spans="1:14" ht="15.95" hidden="1" customHeight="1" x14ac:dyDescent="0.25">
      <c r="A977" s="112"/>
      <c r="B977" s="65"/>
      <c r="C977" s="50"/>
      <c r="D977" s="50"/>
      <c r="E977" s="50"/>
      <c r="F977" s="50"/>
      <c r="G977" s="50"/>
      <c r="H977" s="50"/>
      <c r="I977" s="50"/>
      <c r="J977" s="50"/>
      <c r="K977" s="50"/>
      <c r="L977" s="66"/>
      <c r="M977" s="133"/>
      <c r="N977" s="67"/>
    </row>
    <row r="978" spans="1:14" ht="15.95" hidden="1" customHeight="1" x14ac:dyDescent="0.25">
      <c r="A978" s="112"/>
      <c r="B978" s="65"/>
      <c r="C978" s="50"/>
      <c r="D978" s="50"/>
      <c r="E978" s="50"/>
      <c r="F978" s="50"/>
      <c r="G978" s="74"/>
      <c r="H978" s="50"/>
      <c r="I978" s="50"/>
      <c r="J978" s="50" t="s">
        <v>26</v>
      </c>
      <c r="K978" s="50"/>
      <c r="L978" s="66"/>
      <c r="M978" s="133"/>
      <c r="N978" s="133"/>
    </row>
    <row r="979" spans="1:14" ht="15.95" hidden="1" customHeight="1" x14ac:dyDescent="0.25">
      <c r="A979" s="112"/>
      <c r="B979" s="19"/>
      <c r="C979" s="74"/>
      <c r="D979" s="74"/>
      <c r="E979" s="74"/>
      <c r="F979" s="74"/>
      <c r="G979" s="74"/>
      <c r="H979" s="74"/>
      <c r="I979" s="74"/>
      <c r="J979" s="59"/>
      <c r="K979" s="74"/>
      <c r="L979" s="125"/>
      <c r="M979" s="133"/>
      <c r="N979" s="133"/>
    </row>
    <row r="980" spans="1:14" ht="15.95" customHeight="1" x14ac:dyDescent="0.25">
      <c r="A980" s="113">
        <v>19</v>
      </c>
      <c r="B980" s="366" t="s">
        <v>16</v>
      </c>
      <c r="C980" s="367"/>
      <c r="D980" s="367"/>
      <c r="E980" s="367"/>
      <c r="F980" s="367"/>
      <c r="G980" s="367"/>
      <c r="H980" s="367"/>
      <c r="I980" s="367"/>
      <c r="J980" s="367"/>
      <c r="K980" s="367"/>
      <c r="L980" s="368"/>
      <c r="M980" s="114"/>
      <c r="N980" s="115"/>
    </row>
    <row r="981" spans="1:14" ht="15.95" customHeight="1" x14ac:dyDescent="0.25">
      <c r="A981" s="133"/>
      <c r="B981" s="85"/>
      <c r="C981" s="116"/>
      <c r="D981" s="116"/>
      <c r="E981" s="116"/>
      <c r="F981" s="116"/>
      <c r="G981" s="116"/>
      <c r="H981" s="116"/>
      <c r="I981" s="116"/>
      <c r="J981" s="116"/>
      <c r="K981" s="116"/>
      <c r="L981" s="117"/>
      <c r="M981" s="133"/>
      <c r="N981" s="133"/>
    </row>
    <row r="982" spans="1:14" ht="15.95" customHeight="1" x14ac:dyDescent="0.25">
      <c r="A982" s="118" t="s">
        <v>17</v>
      </c>
      <c r="B982" s="330" t="s">
        <v>16</v>
      </c>
      <c r="C982" s="331"/>
      <c r="D982" s="331"/>
      <c r="E982" s="331"/>
      <c r="F982" s="331"/>
      <c r="G982" s="331"/>
      <c r="H982" s="331"/>
      <c r="I982" s="331"/>
      <c r="J982" s="331"/>
      <c r="K982" s="331"/>
      <c r="L982" s="332"/>
      <c r="M982" s="119" t="s">
        <v>28</v>
      </c>
      <c r="N982" s="120">
        <f>F1006</f>
        <v>0.2401118735306885</v>
      </c>
    </row>
    <row r="983" spans="1:14" ht="15.95" customHeight="1" x14ac:dyDescent="0.25">
      <c r="A983" s="57"/>
      <c r="B983" s="320"/>
      <c r="C983" s="321"/>
      <c r="D983" s="321"/>
      <c r="E983" s="321"/>
      <c r="F983" s="321"/>
      <c r="G983" s="321"/>
      <c r="H983" s="321"/>
      <c r="I983" s="321"/>
      <c r="J983" s="321"/>
      <c r="K983" s="321"/>
      <c r="L983" s="322"/>
      <c r="M983" s="80"/>
      <c r="N983" s="109"/>
    </row>
    <row r="984" spans="1:14" ht="15.95" customHeight="1" thickBot="1" x14ac:dyDescent="0.3">
      <c r="A984" s="67"/>
      <c r="B984" s="376" t="s">
        <v>18</v>
      </c>
      <c r="C984" s="377"/>
      <c r="D984" s="377"/>
      <c r="E984" s="379"/>
      <c r="F984" s="20" t="s">
        <v>19</v>
      </c>
      <c r="G984" s="20"/>
      <c r="H984" s="20"/>
      <c r="I984" s="20"/>
      <c r="J984" s="20"/>
      <c r="K984" s="21"/>
      <c r="L984" s="22"/>
      <c r="M984" s="67"/>
      <c r="N984" s="67"/>
    </row>
    <row r="985" spans="1:14" ht="15.95" customHeight="1" x14ac:dyDescent="0.25">
      <c r="A985" s="67"/>
      <c r="B985" s="23"/>
      <c r="C985" s="24"/>
      <c r="D985" s="44"/>
      <c r="E985" s="383" t="s">
        <v>20</v>
      </c>
      <c r="F985" s="383"/>
      <c r="G985" s="383"/>
      <c r="H985" s="383"/>
      <c r="I985" s="383"/>
      <c r="J985" s="383"/>
      <c r="K985" s="44"/>
      <c r="L985" s="91"/>
      <c r="M985" s="67"/>
      <c r="N985" s="67"/>
    </row>
    <row r="986" spans="1:14" ht="15.95" customHeight="1" x14ac:dyDescent="0.25">
      <c r="A986" s="67"/>
      <c r="B986" s="23"/>
      <c r="C986" s="44"/>
      <c r="D986" s="44"/>
      <c r="E986" s="44"/>
      <c r="F986" s="44"/>
      <c r="G986" s="44"/>
      <c r="H986" s="92"/>
      <c r="I986" s="44"/>
      <c r="J986" s="93"/>
      <c r="K986" s="76"/>
      <c r="L986" s="94"/>
      <c r="M986" s="67"/>
      <c r="N986" s="67"/>
    </row>
    <row r="987" spans="1:14" ht="15.95" customHeight="1" thickBot="1" x14ac:dyDescent="0.3">
      <c r="A987" s="67"/>
      <c r="B987" s="376" t="s">
        <v>18</v>
      </c>
      <c r="C987" s="377"/>
      <c r="D987" s="377"/>
      <c r="E987" s="379"/>
      <c r="F987" s="234">
        <v>2662411.6800000002</v>
      </c>
      <c r="G987" s="25" t="s">
        <v>11</v>
      </c>
      <c r="H987" s="26">
        <v>100</v>
      </c>
      <c r="I987" s="24" t="s">
        <v>6</v>
      </c>
      <c r="J987" s="380">
        <f>SUM(F987/F988)</f>
        <v>0.12126862299529723</v>
      </c>
      <c r="K987" s="380"/>
      <c r="L987" s="381"/>
      <c r="M987" s="67"/>
      <c r="N987" s="67"/>
    </row>
    <row r="988" spans="1:14" ht="15.95" customHeight="1" x14ac:dyDescent="0.25">
      <c r="A988" s="67"/>
      <c r="B988" s="23"/>
      <c r="C988" s="24"/>
      <c r="D988" s="24"/>
      <c r="E988" s="24"/>
      <c r="F988" s="365">
        <v>21954662.420000002</v>
      </c>
      <c r="G988" s="365"/>
      <c r="H988" s="365"/>
      <c r="I988" s="24"/>
      <c r="J988" s="24"/>
      <c r="K988" s="24"/>
      <c r="L988" s="27"/>
      <c r="M988" s="67"/>
      <c r="N988" s="67"/>
    </row>
    <row r="989" spans="1:14" ht="15.95" customHeight="1" x14ac:dyDescent="0.25">
      <c r="A989" s="67"/>
      <c r="B989" s="23"/>
      <c r="C989" s="24"/>
      <c r="D989" s="24"/>
      <c r="E989" s="24"/>
      <c r="F989" s="24"/>
      <c r="G989" s="24"/>
      <c r="H989" s="24"/>
      <c r="I989" s="24"/>
      <c r="J989" s="24"/>
      <c r="K989" s="24"/>
      <c r="L989" s="27"/>
      <c r="M989" s="67"/>
      <c r="N989" s="67"/>
    </row>
    <row r="990" spans="1:14" ht="15.95" customHeight="1" thickBot="1" x14ac:dyDescent="0.3">
      <c r="A990" s="67"/>
      <c r="B990" s="376" t="s">
        <v>25</v>
      </c>
      <c r="C990" s="377"/>
      <c r="D990" s="377"/>
      <c r="E990" s="377"/>
      <c r="F990" s="384" t="s">
        <v>21</v>
      </c>
      <c r="G990" s="384"/>
      <c r="H990" s="384"/>
      <c r="I990" s="384"/>
      <c r="J990" s="384"/>
      <c r="K990" s="384"/>
      <c r="L990" s="385"/>
      <c r="M990" s="67"/>
      <c r="N990" s="67"/>
    </row>
    <row r="991" spans="1:14" ht="15.95" customHeight="1" x14ac:dyDescent="0.25">
      <c r="A991" s="67"/>
      <c r="B991" s="23"/>
      <c r="C991" s="24"/>
      <c r="D991" s="24"/>
      <c r="E991" s="24"/>
      <c r="F991" s="378">
        <v>100</v>
      </c>
      <c r="G991" s="378"/>
      <c r="H991" s="378"/>
      <c r="I991" s="378"/>
      <c r="J991" s="378"/>
      <c r="K991" s="378"/>
      <c r="L991" s="386"/>
      <c r="M991" s="67"/>
      <c r="N991" s="67"/>
    </row>
    <row r="992" spans="1:14" ht="15.75" x14ac:dyDescent="0.25">
      <c r="A992" s="67"/>
      <c r="B992" s="23"/>
      <c r="C992" s="24"/>
      <c r="D992" s="24"/>
      <c r="E992" s="24"/>
      <c r="F992" s="24"/>
      <c r="G992" s="24"/>
      <c r="H992" s="24"/>
      <c r="I992" s="24"/>
      <c r="J992" s="24"/>
      <c r="K992" s="24"/>
      <c r="L992" s="27"/>
      <c r="M992" s="67"/>
      <c r="N992" s="67"/>
    </row>
    <row r="993" spans="1:14" ht="16.5" thickBot="1" x14ac:dyDescent="0.3">
      <c r="A993" s="67"/>
      <c r="B993" s="376" t="s">
        <v>25</v>
      </c>
      <c r="C993" s="377"/>
      <c r="D993" s="377"/>
      <c r="E993" s="377"/>
      <c r="F993" s="28">
        <f>J987</f>
        <v>0.12126862299529723</v>
      </c>
      <c r="G993" s="20" t="s">
        <v>11</v>
      </c>
      <c r="H993" s="387">
        <v>434702.32</v>
      </c>
      <c r="I993" s="387"/>
      <c r="J993" s="387"/>
      <c r="K993" s="24" t="s">
        <v>6</v>
      </c>
      <c r="L993" s="29">
        <f>(F993*H993)</f>
        <v>52715.751759261053</v>
      </c>
      <c r="M993" s="67"/>
      <c r="N993" s="67"/>
    </row>
    <row r="994" spans="1:14" ht="15.75" x14ac:dyDescent="0.25">
      <c r="A994" s="67"/>
      <c r="B994" s="23"/>
      <c r="C994" s="24"/>
      <c r="D994" s="24"/>
      <c r="E994" s="24"/>
      <c r="F994" s="378">
        <v>100</v>
      </c>
      <c r="G994" s="378"/>
      <c r="H994" s="378"/>
      <c r="I994" s="378"/>
      <c r="J994" s="378"/>
      <c r="K994" s="24"/>
      <c r="L994" s="27"/>
      <c r="M994" s="67"/>
      <c r="N994" s="67"/>
    </row>
    <row r="995" spans="1:14" ht="15.75" x14ac:dyDescent="0.25">
      <c r="A995" s="67"/>
      <c r="B995" s="23"/>
      <c r="C995" s="24"/>
      <c r="D995" s="24"/>
      <c r="E995" s="24"/>
      <c r="F995" s="24"/>
      <c r="G995" s="24"/>
      <c r="H995" s="24"/>
      <c r="I995" s="24"/>
      <c r="J995" s="24"/>
      <c r="K995" s="24"/>
      <c r="L995" s="27"/>
      <c r="M995" s="67"/>
      <c r="N995" s="67"/>
    </row>
    <row r="996" spans="1:14" ht="15.75" x14ac:dyDescent="0.25">
      <c r="A996" s="67"/>
      <c r="B996" s="30" t="s">
        <v>22</v>
      </c>
      <c r="C996" s="24"/>
      <c r="D996" s="24"/>
      <c r="E996" s="24"/>
      <c r="F996" s="24"/>
      <c r="G996" s="24"/>
      <c r="H996" s="24"/>
      <c r="I996" s="24"/>
      <c r="J996" s="24"/>
      <c r="K996" s="24"/>
      <c r="L996" s="27"/>
      <c r="M996" s="67"/>
      <c r="N996" s="67"/>
    </row>
    <row r="997" spans="1:14" ht="15.75" x14ac:dyDescent="0.25">
      <c r="A997" s="67"/>
      <c r="B997" s="23"/>
      <c r="C997" s="24"/>
      <c r="D997" s="24">
        <v>1.98</v>
      </c>
      <c r="E997" s="24"/>
      <c r="F997" s="31" t="s">
        <v>23</v>
      </c>
      <c r="G997" s="24"/>
      <c r="H997" s="24"/>
      <c r="I997" s="24"/>
      <c r="J997" s="24"/>
      <c r="K997" s="24"/>
      <c r="L997" s="27"/>
      <c r="M997" s="67"/>
      <c r="N997" s="67"/>
    </row>
    <row r="998" spans="1:14" ht="15.75" x14ac:dyDescent="0.25">
      <c r="A998" s="67"/>
      <c r="B998" s="23"/>
      <c r="C998" s="24"/>
      <c r="D998" s="24" t="s">
        <v>7</v>
      </c>
      <c r="E998" s="24"/>
      <c r="F998" s="31" t="s">
        <v>24</v>
      </c>
      <c r="G998" s="24"/>
      <c r="H998" s="24"/>
      <c r="I998" s="24"/>
      <c r="J998" s="24"/>
      <c r="K998" s="24"/>
      <c r="L998" s="27"/>
      <c r="M998" s="67"/>
      <c r="N998" s="67"/>
    </row>
    <row r="999" spans="1:14" ht="15.75" x14ac:dyDescent="0.25">
      <c r="A999" s="67"/>
      <c r="B999" s="23"/>
      <c r="C999" s="24"/>
      <c r="D999" s="24"/>
      <c r="E999" s="24"/>
      <c r="F999" s="24"/>
      <c r="G999" s="24"/>
      <c r="H999" s="24"/>
      <c r="I999" s="24"/>
      <c r="J999" s="24"/>
      <c r="K999" s="24"/>
      <c r="L999" s="27"/>
      <c r="M999" s="67"/>
      <c r="N999" s="67"/>
    </row>
    <row r="1000" spans="1:14" ht="15.75" x14ac:dyDescent="0.25">
      <c r="A1000" s="67"/>
      <c r="B1000" s="23"/>
      <c r="C1000" s="24"/>
      <c r="D1000" s="24">
        <v>1.98</v>
      </c>
      <c r="E1000" s="24"/>
      <c r="F1000" s="32">
        <v>708217.98</v>
      </c>
      <c r="G1000" s="24" t="s">
        <v>6</v>
      </c>
      <c r="H1000" s="31"/>
      <c r="I1000" s="24" t="s">
        <v>6</v>
      </c>
      <c r="J1000" s="33">
        <v>1.98</v>
      </c>
      <c r="K1000" s="24" t="s">
        <v>11</v>
      </c>
      <c r="L1000" s="34">
        <f>F1001</f>
        <v>52715.751759261053</v>
      </c>
      <c r="M1000" s="67"/>
      <c r="N1000" s="67"/>
    </row>
    <row r="1001" spans="1:14" ht="15.75" x14ac:dyDescent="0.25">
      <c r="A1001" s="67"/>
      <c r="B1001" s="23"/>
      <c r="C1001" s="24"/>
      <c r="D1001" s="24" t="s">
        <v>7</v>
      </c>
      <c r="E1001" s="24"/>
      <c r="F1001" s="32">
        <f>L993</f>
        <v>52715.751759261053</v>
      </c>
      <c r="G1001" s="24"/>
      <c r="H1001" s="24"/>
      <c r="I1001" s="24"/>
      <c r="J1001" s="24"/>
      <c r="K1001" s="24"/>
      <c r="L1001" s="27"/>
      <c r="M1001" s="67"/>
      <c r="N1001" s="67"/>
    </row>
    <row r="1002" spans="1:14" ht="15.75" x14ac:dyDescent="0.25">
      <c r="A1002" s="67"/>
      <c r="B1002" s="23"/>
      <c r="C1002" s="24"/>
      <c r="D1002" s="24"/>
      <c r="E1002" s="24"/>
      <c r="F1002" s="24"/>
      <c r="G1002" s="24"/>
      <c r="H1002" s="24"/>
      <c r="I1002" s="24"/>
      <c r="J1002" s="24"/>
      <c r="K1002" s="24"/>
      <c r="L1002" s="27"/>
      <c r="M1002" s="67"/>
      <c r="N1002" s="67"/>
    </row>
    <row r="1003" spans="1:14" ht="16.5" thickBot="1" x14ac:dyDescent="0.3">
      <c r="A1003" s="67"/>
      <c r="B1003" s="23"/>
      <c r="C1003" s="24" t="s">
        <v>6</v>
      </c>
      <c r="D1003" s="24" t="s">
        <v>7</v>
      </c>
      <c r="E1003" s="24" t="s">
        <v>6</v>
      </c>
      <c r="F1003" s="35">
        <v>1.98</v>
      </c>
      <c r="G1003" s="36" t="s">
        <v>11</v>
      </c>
      <c r="H1003" s="37">
        <f>L1000</f>
        <v>52715.751759261053</v>
      </c>
      <c r="I1003" s="24"/>
      <c r="J1003" s="38" t="s">
        <v>7</v>
      </c>
      <c r="K1003" s="39" t="s">
        <v>6</v>
      </c>
      <c r="L1003" s="98">
        <f>F1003*H1003/F1004</f>
        <v>0.2401118735306885</v>
      </c>
      <c r="M1003" s="67"/>
      <c r="N1003" s="67"/>
    </row>
    <row r="1004" spans="1:14" ht="15.75" x14ac:dyDescent="0.25">
      <c r="A1004" s="67"/>
      <c r="B1004" s="23"/>
      <c r="C1004" s="24"/>
      <c r="D1004" s="24"/>
      <c r="E1004" s="24"/>
      <c r="F1004" s="365">
        <v>434702.32</v>
      </c>
      <c r="G1004" s="365"/>
      <c r="H1004" s="365"/>
      <c r="I1004" s="24">
        <v>27954.560000000001</v>
      </c>
      <c r="J1004" s="24"/>
      <c r="K1004" s="24"/>
      <c r="L1004" s="27"/>
      <c r="M1004" s="67"/>
      <c r="N1004" s="67"/>
    </row>
    <row r="1005" spans="1:14" ht="15.75" x14ac:dyDescent="0.25">
      <c r="A1005" s="67"/>
      <c r="B1005" s="23"/>
      <c r="C1005" s="24"/>
      <c r="D1005" s="24"/>
      <c r="E1005" s="24"/>
      <c r="F1005" s="24"/>
      <c r="G1005" s="24"/>
      <c r="H1005" s="24"/>
      <c r="I1005" s="24"/>
      <c r="J1005" s="24"/>
      <c r="K1005" s="24"/>
      <c r="L1005" s="27"/>
      <c r="M1005" s="67"/>
      <c r="N1005" s="67"/>
    </row>
    <row r="1006" spans="1:14" ht="15.75" x14ac:dyDescent="0.25">
      <c r="A1006" s="67"/>
      <c r="B1006" s="30" t="s">
        <v>31</v>
      </c>
      <c r="C1006" s="24"/>
      <c r="D1006" s="24"/>
      <c r="E1006" s="24"/>
      <c r="F1006" s="90">
        <f>L1003</f>
        <v>0.2401118735306885</v>
      </c>
      <c r="G1006" s="24"/>
      <c r="H1006" s="24"/>
      <c r="I1006" s="24"/>
      <c r="J1006" s="24"/>
      <c r="K1006" s="24"/>
      <c r="L1006" s="27"/>
      <c r="M1006" s="67"/>
      <c r="N1006" s="67"/>
    </row>
    <row r="1009" spans="1:14" ht="15.75" x14ac:dyDescent="0.25">
      <c r="A1009" s="59"/>
      <c r="B1009" s="59"/>
      <c r="C1009" s="59"/>
      <c r="D1009" s="59"/>
      <c r="E1009" s="59"/>
      <c r="F1009" s="86"/>
      <c r="G1009" s="59"/>
      <c r="H1009" s="59"/>
      <c r="I1009" s="59"/>
      <c r="J1009" s="59"/>
      <c r="K1009" s="59"/>
      <c r="L1009" s="59"/>
      <c r="M1009" s="59"/>
      <c r="N1009" s="59"/>
    </row>
    <row r="1010" spans="1:14" ht="15.75" x14ac:dyDescent="0.25">
      <c r="A1010" s="59"/>
      <c r="B1010" s="59"/>
      <c r="C1010" s="59"/>
      <c r="D1010" s="59"/>
      <c r="E1010" s="59"/>
      <c r="F1010" s="86"/>
      <c r="G1010" s="59"/>
      <c r="H1010" s="59"/>
      <c r="I1010" s="59"/>
      <c r="J1010" s="59"/>
      <c r="K1010" s="59"/>
      <c r="L1010" s="59"/>
      <c r="M1010" s="59"/>
      <c r="N1010" s="59"/>
    </row>
    <row r="1011" spans="1:14" ht="15.75" x14ac:dyDescent="0.25">
      <c r="A1011" s="375" t="s">
        <v>250</v>
      </c>
      <c r="B1011" s="375"/>
      <c r="C1011" s="375"/>
      <c r="D1011" s="375"/>
      <c r="E1011" s="59"/>
      <c r="F1011" s="86"/>
      <c r="G1011" s="59"/>
      <c r="H1011" s="59"/>
      <c r="I1011" s="59"/>
      <c r="J1011" s="59"/>
      <c r="K1011" s="59"/>
      <c r="L1011" s="59"/>
      <c r="M1011" s="59"/>
      <c r="N1011" s="59"/>
    </row>
    <row r="1012" spans="1:14" ht="15.75" x14ac:dyDescent="0.25">
      <c r="A1012" s="97"/>
      <c r="B1012" s="97"/>
      <c r="C1012" s="97"/>
      <c r="D1012" s="97"/>
      <c r="E1012" s="59"/>
      <c r="F1012" s="86"/>
      <c r="G1012" s="59"/>
      <c r="H1012" s="59"/>
      <c r="I1012" s="59"/>
      <c r="J1012" s="59"/>
      <c r="K1012" s="59"/>
      <c r="L1012" s="59"/>
      <c r="M1012" s="59"/>
      <c r="N1012" s="59"/>
    </row>
    <row r="1013" spans="1:14" ht="15.75" x14ac:dyDescent="0.25">
      <c r="A1013" s="97"/>
      <c r="B1013" s="97"/>
      <c r="C1013" s="97"/>
      <c r="D1013" s="97"/>
      <c r="E1013" s="59"/>
      <c r="F1013" s="86"/>
      <c r="G1013" s="59"/>
      <c r="H1013" s="59"/>
      <c r="I1013" s="59"/>
      <c r="J1013" s="59"/>
      <c r="K1013" s="59"/>
      <c r="L1013" s="59"/>
      <c r="M1013" s="59"/>
      <c r="N1013" s="59"/>
    </row>
    <row r="1014" spans="1:14" ht="15.75" x14ac:dyDescent="0.25">
      <c r="A1014" s="97"/>
      <c r="B1014" s="97"/>
      <c r="C1014" s="97"/>
      <c r="D1014" s="97"/>
      <c r="E1014" s="59"/>
      <c r="F1014" s="86"/>
      <c r="G1014" s="59"/>
      <c r="H1014" s="59"/>
      <c r="I1014" s="59"/>
      <c r="J1014" s="382"/>
      <c r="K1014" s="382"/>
      <c r="L1014" s="382"/>
      <c r="M1014" s="382"/>
      <c r="N1014" s="59"/>
    </row>
    <row r="1015" spans="1:14" ht="15.75" x14ac:dyDescent="0.25">
      <c r="A1015" s="375" t="s">
        <v>30</v>
      </c>
      <c r="B1015" s="375"/>
      <c r="C1015" s="375"/>
      <c r="D1015" s="375"/>
      <c r="E1015" s="59"/>
      <c r="F1015" s="86"/>
      <c r="G1015" s="59"/>
      <c r="H1015" s="59"/>
      <c r="I1015" s="59"/>
      <c r="J1015" s="375" t="s">
        <v>30</v>
      </c>
      <c r="K1015" s="375"/>
      <c r="L1015" s="375"/>
      <c r="M1015" s="375"/>
      <c r="N1015" s="59"/>
    </row>
    <row r="1016" spans="1:14" ht="15.75" x14ac:dyDescent="0.25">
      <c r="A1016" s="375" t="s">
        <v>29</v>
      </c>
      <c r="B1016" s="375"/>
      <c r="C1016" s="375"/>
      <c r="D1016" s="375"/>
      <c r="E1016" s="59"/>
      <c r="F1016" s="86"/>
      <c r="G1016" s="59"/>
      <c r="H1016" s="59"/>
      <c r="I1016" s="59"/>
      <c r="J1016" s="375" t="s">
        <v>37</v>
      </c>
      <c r="K1016" s="375"/>
      <c r="L1016" s="375"/>
      <c r="M1016" s="375"/>
      <c r="N1016" s="59"/>
    </row>
    <row r="1017" spans="1:14" ht="15.75" x14ac:dyDescent="0.25">
      <c r="A1017" s="375" t="s">
        <v>33</v>
      </c>
      <c r="B1017" s="375"/>
      <c r="C1017" s="375"/>
      <c r="D1017" s="375"/>
      <c r="E1017" s="59"/>
      <c r="F1017" s="86"/>
      <c r="G1017" s="59"/>
      <c r="H1017" s="59"/>
      <c r="I1017" s="59"/>
      <c r="J1017" s="382"/>
      <c r="K1017" s="382"/>
      <c r="L1017" s="382"/>
      <c r="M1017" s="382"/>
      <c r="N1017" s="59"/>
    </row>
    <row r="1018" spans="1:14" ht="15.75" x14ac:dyDescent="0.25">
      <c r="A1018" s="375" t="s">
        <v>34</v>
      </c>
      <c r="B1018" s="375"/>
      <c r="C1018" s="375"/>
      <c r="D1018" s="375"/>
      <c r="E1018" s="59"/>
      <c r="F1018" s="86"/>
      <c r="G1018" s="59"/>
      <c r="H1018" s="59"/>
      <c r="I1018" s="59"/>
      <c r="J1018" s="382"/>
      <c r="K1018" s="382"/>
      <c r="L1018" s="382"/>
      <c r="M1018" s="382"/>
      <c r="N1018" s="59"/>
    </row>
    <row r="1019" spans="1:14" ht="15.75" x14ac:dyDescent="0.25">
      <c r="A1019" s="375" t="s">
        <v>35</v>
      </c>
      <c r="B1019" s="375"/>
      <c r="C1019" s="375"/>
      <c r="D1019" s="375"/>
      <c r="E1019" s="59"/>
      <c r="F1019" s="86"/>
      <c r="G1019" s="59"/>
      <c r="H1019" s="59"/>
      <c r="I1019" s="59"/>
      <c r="J1019" s="59"/>
      <c r="K1019" s="59"/>
      <c r="L1019" s="59"/>
      <c r="M1019" s="59"/>
      <c r="N1019" s="59"/>
    </row>
  </sheetData>
  <mergeCells count="176">
    <mergeCell ref="A1019:D1019"/>
    <mergeCell ref="B993:E993"/>
    <mergeCell ref="F994:J994"/>
    <mergeCell ref="B984:E984"/>
    <mergeCell ref="F988:H988"/>
    <mergeCell ref="B987:E987"/>
    <mergeCell ref="J987:L987"/>
    <mergeCell ref="B990:E990"/>
    <mergeCell ref="J1014:M1014"/>
    <mergeCell ref="J1015:M1015"/>
    <mergeCell ref="J1016:M1016"/>
    <mergeCell ref="J1017:M1017"/>
    <mergeCell ref="J1018:M1018"/>
    <mergeCell ref="A1011:D1011"/>
    <mergeCell ref="A1015:D1015"/>
    <mergeCell ref="A1016:D1016"/>
    <mergeCell ref="A1017:D1017"/>
    <mergeCell ref="A1018:D1018"/>
    <mergeCell ref="E985:J985"/>
    <mergeCell ref="F990:L990"/>
    <mergeCell ref="F991:L991"/>
    <mergeCell ref="H993:J993"/>
    <mergeCell ref="F1004:H1004"/>
    <mergeCell ref="B983:L983"/>
    <mergeCell ref="B982:L982"/>
    <mergeCell ref="B980:L980"/>
    <mergeCell ref="B829:L829"/>
    <mergeCell ref="B659:L659"/>
    <mergeCell ref="B740:L740"/>
    <mergeCell ref="B661:M661"/>
    <mergeCell ref="D662:F662"/>
    <mergeCell ref="G662:I662"/>
    <mergeCell ref="D758:F758"/>
    <mergeCell ref="G758:I758"/>
    <mergeCell ref="D887:F887"/>
    <mergeCell ref="G887:I887"/>
    <mergeCell ref="B889:K889"/>
    <mergeCell ref="B920:G920"/>
    <mergeCell ref="B755:L755"/>
    <mergeCell ref="B710:M710"/>
    <mergeCell ref="D713:F713"/>
    <mergeCell ref="G713:I713"/>
    <mergeCell ref="B720:M720"/>
    <mergeCell ref="B868:C868"/>
    <mergeCell ref="B885:L885"/>
    <mergeCell ref="B14:L14"/>
    <mergeCell ref="B13:L13"/>
    <mergeCell ref="B279:L279"/>
    <mergeCell ref="B280:L280"/>
    <mergeCell ref="B38:L38"/>
    <mergeCell ref="B168:L168"/>
    <mergeCell ref="D40:F40"/>
    <mergeCell ref="G40:I40"/>
    <mergeCell ref="D134:F134"/>
    <mergeCell ref="G134:I134"/>
    <mergeCell ref="D171:F171"/>
    <mergeCell ref="G171:I171"/>
    <mergeCell ref="D244:F244"/>
    <mergeCell ref="G244:I244"/>
    <mergeCell ref="B71:L71"/>
    <mergeCell ref="B36:L36"/>
    <mergeCell ref="B224:K224"/>
    <mergeCell ref="B90:L90"/>
    <mergeCell ref="B131:L131"/>
    <mergeCell ref="B241:L241"/>
    <mergeCell ref="B147:K147"/>
    <mergeCell ref="B219:K219"/>
    <mergeCell ref="B257:K257"/>
    <mergeCell ref="G282:I282"/>
    <mergeCell ref="D318:F318"/>
    <mergeCell ref="G318:I318"/>
    <mergeCell ref="D354:F354"/>
    <mergeCell ref="G354:I354"/>
    <mergeCell ref="D372:F372"/>
    <mergeCell ref="G372:I372"/>
    <mergeCell ref="B408:L408"/>
    <mergeCell ref="B412:J412"/>
    <mergeCell ref="C410:G410"/>
    <mergeCell ref="H410:J410"/>
    <mergeCell ref="K412:L412"/>
    <mergeCell ref="B367:M367"/>
    <mergeCell ref="B385:M385"/>
    <mergeCell ref="B295:K295"/>
    <mergeCell ref="B331:M331"/>
    <mergeCell ref="D282:F282"/>
    <mergeCell ref="B315:L315"/>
    <mergeCell ref="B352:L352"/>
    <mergeCell ref="C409:G409"/>
    <mergeCell ref="H409:J409"/>
    <mergeCell ref="K409:L409"/>
    <mergeCell ref="B370:L370"/>
    <mergeCell ref="B403:L403"/>
    <mergeCell ref="H1:N1"/>
    <mergeCell ref="H2:N2"/>
    <mergeCell ref="H3:N3"/>
    <mergeCell ref="A4:N4"/>
    <mergeCell ref="A7:N7"/>
    <mergeCell ref="B8:L8"/>
    <mergeCell ref="A9:N9"/>
    <mergeCell ref="B10:L10"/>
    <mergeCell ref="B11:L11"/>
    <mergeCell ref="A6:N6"/>
    <mergeCell ref="B968:D968"/>
    <mergeCell ref="B812:I812"/>
    <mergeCell ref="B830:L830"/>
    <mergeCell ref="B859:L859"/>
    <mergeCell ref="B862:F862"/>
    <mergeCell ref="B906:L906"/>
    <mergeCell ref="B883:L883"/>
    <mergeCell ref="B915:L915"/>
    <mergeCell ref="B938:L938"/>
    <mergeCell ref="B962:L962"/>
    <mergeCell ref="D909:F909"/>
    <mergeCell ref="G909:I909"/>
    <mergeCell ref="B911:M911"/>
    <mergeCell ref="B943:F943"/>
    <mergeCell ref="H598:J598"/>
    <mergeCell ref="H599:J599"/>
    <mergeCell ref="H600:J600"/>
    <mergeCell ref="H601:J601"/>
    <mergeCell ref="H602:J602"/>
    <mergeCell ref="H603:J603"/>
    <mergeCell ref="K410:L410"/>
    <mergeCell ref="C411:G411"/>
    <mergeCell ref="H411:J411"/>
    <mergeCell ref="K411:L411"/>
    <mergeCell ref="B530:L530"/>
    <mergeCell ref="B454:L454"/>
    <mergeCell ref="B553:L553"/>
    <mergeCell ref="B564:G564"/>
    <mergeCell ref="D598:F598"/>
    <mergeCell ref="B596:L596"/>
    <mergeCell ref="F552:H552"/>
    <mergeCell ref="B529:L529"/>
    <mergeCell ref="F541:G541"/>
    <mergeCell ref="B518:B520"/>
    <mergeCell ref="B525:E525"/>
    <mergeCell ref="B455:L455"/>
    <mergeCell ref="H604:J604"/>
    <mergeCell ref="H605:J605"/>
    <mergeCell ref="H606:J606"/>
    <mergeCell ref="H607:J607"/>
    <mergeCell ref="H608:J608"/>
    <mergeCell ref="H609:J609"/>
    <mergeCell ref="H611:J611"/>
    <mergeCell ref="H612:J612"/>
    <mergeCell ref="H613:J613"/>
    <mergeCell ref="H610:J610"/>
    <mergeCell ref="H614:J614"/>
    <mergeCell ref="H615:J615"/>
    <mergeCell ref="H616:J616"/>
    <mergeCell ref="H617:J617"/>
    <mergeCell ref="H618:J618"/>
    <mergeCell ref="H619:J619"/>
    <mergeCell ref="H620:J620"/>
    <mergeCell ref="H621:J621"/>
    <mergeCell ref="H622:J622"/>
    <mergeCell ref="B657:L657"/>
    <mergeCell ref="H623:J623"/>
    <mergeCell ref="H629:J629"/>
    <mergeCell ref="H630:J630"/>
    <mergeCell ref="H631:J631"/>
    <mergeCell ref="H632:J632"/>
    <mergeCell ref="H633:J633"/>
    <mergeCell ref="H634:J634"/>
    <mergeCell ref="H635:J635"/>
    <mergeCell ref="H636:J636"/>
    <mergeCell ref="H637:J637"/>
    <mergeCell ref="H638:J638"/>
    <mergeCell ref="H639:J639"/>
    <mergeCell ref="B639:G639"/>
    <mergeCell ref="H624:J624"/>
    <mergeCell ref="H625:J625"/>
    <mergeCell ref="H626:J626"/>
    <mergeCell ref="H627:J627"/>
    <mergeCell ref="H628:J628"/>
  </mergeCells>
  <phoneticPr fontId="14" type="noConversion"/>
  <pageMargins left="0.25" right="0.25" top="0.75" bottom="0.75" header="0.3" footer="0.3"/>
  <pageSetup paperSize="9" scale="25" firstPageNumber="0" fitToHeight="0" orientation="portrait" horizontalDpi="300" verticalDpi="300" r:id="rId1"/>
  <headerFooter>
    <oddFooter>&amp;RPágina &amp;P/&amp;N</oddFooter>
  </headerFooter>
  <rowBreaks count="5" manualBreakCount="5">
    <brk id="208" max="13" man="1"/>
    <brk id="368" max="13" man="1"/>
    <brk id="550" max="13" man="1"/>
    <brk id="739" max="13" man="1"/>
    <brk id="90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04ª MEDIÇÃO </vt:lpstr>
      <vt:lpstr>'04ª MEDIÇÃO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Helena Bicudo Batistela</dc:creator>
  <dc:description/>
  <cp:lastModifiedBy>Tamires Silva dos Santos</cp:lastModifiedBy>
  <cp:revision>4</cp:revision>
  <cp:lastPrinted>2024-03-07T13:06:34Z</cp:lastPrinted>
  <dcterms:created xsi:type="dcterms:W3CDTF">2020-12-29T13:12:15Z</dcterms:created>
  <dcterms:modified xsi:type="dcterms:W3CDTF">2024-03-15T12:12:35Z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