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amys\Documents\CASAMAX\OBRA SETOR SETE\MEDIÇÕES\6ª MEDIÇÃO - REV.03\CRONOGRAMA\"/>
    </mc:Choice>
  </mc:AlternateContent>
  <xr:revisionPtr revIDLastSave="0" documentId="13_ncr:1_{6B18E909-9E7F-4EDB-BE8F-1A540FB14F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4" r:id="rId1"/>
  </sheets>
  <externalReferences>
    <externalReference r:id="rId2"/>
    <externalReference r:id="rId3"/>
  </externalReferences>
  <definedNames>
    <definedName name="_xlnm.Print_Area" localSheetId="0">CRONOGRAMA!$A$1:$O$50</definedName>
    <definedName name="DRENAGEM">#REF!</definedName>
    <definedName name="Excel_BuiltIn_Criteria">#REF!</definedName>
    <definedName name="PREGAO.MDR">'[1]PREGÃO MAIO'!$A$80:$F$96</definedName>
    <definedName name="TRECHO.1">#REF!</definedName>
    <definedName name="TRECHO.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4" l="1"/>
  <c r="T26" i="4"/>
  <c r="T28" i="4"/>
  <c r="T30" i="4"/>
  <c r="T32" i="4"/>
  <c r="R22" i="4"/>
  <c r="R24" i="4"/>
  <c r="R26" i="4"/>
  <c r="R28" i="4"/>
  <c r="R30" i="4"/>
  <c r="R32" i="4"/>
  <c r="O15" i="4"/>
  <c r="G15" i="4" l="1"/>
  <c r="G38" i="4" l="1"/>
  <c r="P36" i="4" l="1"/>
  <c r="R36" i="4" s="1"/>
  <c r="T36" i="4" s="1"/>
  <c r="O17" i="4"/>
  <c r="I33" i="4"/>
  <c r="H33" i="4"/>
  <c r="G33" i="4"/>
  <c r="F33" i="4"/>
  <c r="E33" i="4"/>
  <c r="D33" i="4"/>
  <c r="I31" i="4"/>
  <c r="H31" i="4"/>
  <c r="G31" i="4"/>
  <c r="F31" i="4"/>
  <c r="E31" i="4"/>
  <c r="D31" i="4"/>
  <c r="G29" i="4"/>
  <c r="F29" i="4"/>
  <c r="E29" i="4"/>
  <c r="D29" i="4"/>
  <c r="G27" i="4"/>
  <c r="F27" i="4"/>
  <c r="E27" i="4"/>
  <c r="D27" i="4"/>
  <c r="E25" i="4"/>
  <c r="D25" i="4"/>
  <c r="H23" i="4"/>
  <c r="G23" i="4"/>
  <c r="F23" i="4"/>
  <c r="E23" i="4"/>
  <c r="D23" i="4"/>
  <c r="H21" i="4"/>
  <c r="G21" i="4"/>
  <c r="F21" i="4"/>
  <c r="E21" i="4"/>
  <c r="D21" i="4"/>
  <c r="F19" i="4"/>
  <c r="E19" i="4"/>
  <c r="D19" i="4"/>
  <c r="N17" i="4"/>
  <c r="M17" i="4"/>
  <c r="L17" i="4"/>
  <c r="K17" i="4"/>
  <c r="J17" i="4"/>
  <c r="I17" i="4"/>
  <c r="H17" i="4"/>
  <c r="G17" i="4"/>
  <c r="F17" i="4"/>
  <c r="E17" i="4"/>
  <c r="D17" i="4"/>
  <c r="D15" i="4"/>
  <c r="O13" i="4"/>
  <c r="N13" i="4"/>
  <c r="M13" i="4"/>
  <c r="L13" i="4"/>
  <c r="K13" i="4"/>
  <c r="J13" i="4"/>
  <c r="I13" i="4"/>
  <c r="H13" i="4"/>
  <c r="G13" i="4"/>
  <c r="F13" i="4"/>
  <c r="E13" i="4"/>
  <c r="P16" i="4"/>
  <c r="R16" i="4" s="1"/>
  <c r="T16" i="4" s="1"/>
  <c r="P12" i="4"/>
  <c r="R12" i="4" s="1"/>
  <c r="D13" i="4"/>
  <c r="P13" i="4" l="1"/>
  <c r="P17" i="4"/>
  <c r="C36" i="4" l="1"/>
  <c r="C34" i="4"/>
  <c r="C32" i="4"/>
  <c r="C30" i="4"/>
  <c r="C28" i="4"/>
  <c r="C26" i="4"/>
  <c r="C24" i="4"/>
  <c r="C22" i="4"/>
  <c r="C20" i="4"/>
  <c r="C18" i="4"/>
  <c r="C16" i="4"/>
  <c r="C14" i="4"/>
  <c r="C12" i="4"/>
  <c r="C38" i="4" l="1"/>
  <c r="E15" i="4" l="1"/>
  <c r="N15" i="4"/>
  <c r="M15" i="4"/>
  <c r="L15" i="4"/>
  <c r="K15" i="4"/>
  <c r="J15" i="4"/>
  <c r="I15" i="4"/>
  <c r="H15" i="4"/>
  <c r="F15" i="4"/>
  <c r="P14" i="4"/>
  <c r="R14" i="4" s="1"/>
  <c r="T14" i="4" s="1"/>
  <c r="D35" i="4"/>
  <c r="D37" i="4"/>
  <c r="D38" i="4"/>
  <c r="D39" i="4" s="1"/>
  <c r="I21" i="4"/>
  <c r="K21" i="4"/>
  <c r="M21" i="4"/>
  <c r="N21" i="4"/>
  <c r="L21" i="4"/>
  <c r="O21" i="4"/>
  <c r="J21" i="4"/>
  <c r="P20" i="4"/>
  <c r="R20" i="4" l="1"/>
  <c r="T20" i="4" s="1"/>
  <c r="P15" i="4"/>
  <c r="P21" i="4"/>
  <c r="G19" i="4"/>
  <c r="J19" i="4"/>
  <c r="I19" i="4"/>
  <c r="N19" i="4"/>
  <c r="K19" i="4"/>
  <c r="L19" i="4"/>
  <c r="O19" i="4"/>
  <c r="M19" i="4"/>
  <c r="H19" i="4"/>
  <c r="P18" i="4"/>
  <c r="R18" i="4" l="1"/>
  <c r="T18" i="4" s="1"/>
  <c r="P19" i="4"/>
  <c r="I23" i="4"/>
  <c r="K23" i="4"/>
  <c r="M23" i="4"/>
  <c r="P22" i="4"/>
  <c r="T22" i="4" s="1"/>
  <c r="O23" i="4"/>
  <c r="J23" i="4"/>
  <c r="L23" i="4"/>
  <c r="N23" i="4"/>
  <c r="F25" i="4"/>
  <c r="J25" i="4"/>
  <c r="N25" i="4"/>
  <c r="O25" i="4"/>
  <c r="L25" i="4"/>
  <c r="H25" i="4"/>
  <c r="I25" i="4"/>
  <c r="M25" i="4"/>
  <c r="G25" i="4"/>
  <c r="P24" i="4"/>
  <c r="K25" i="4"/>
  <c r="P23" i="4" l="1"/>
  <c r="P25" i="4"/>
  <c r="H27" i="4"/>
  <c r="K27" i="4"/>
  <c r="O27" i="4"/>
  <c r="L27" i="4"/>
  <c r="N27" i="4"/>
  <c r="M27" i="4"/>
  <c r="I27" i="4"/>
  <c r="P26" i="4"/>
  <c r="J27" i="4"/>
  <c r="H29" i="4"/>
  <c r="L29" i="4"/>
  <c r="K29" i="4"/>
  <c r="M29" i="4"/>
  <c r="O29" i="4"/>
  <c r="J29" i="4"/>
  <c r="N29" i="4"/>
  <c r="I29" i="4"/>
  <c r="P28" i="4"/>
  <c r="P27" i="4" l="1"/>
  <c r="P29" i="4"/>
  <c r="J31" i="4"/>
  <c r="N31" i="4"/>
  <c r="L31" i="4"/>
  <c r="M31" i="4"/>
  <c r="O31" i="4"/>
  <c r="P30" i="4"/>
  <c r="K31" i="4"/>
  <c r="P31" i="4" s="1"/>
  <c r="J33" i="4"/>
  <c r="N33" i="4"/>
  <c r="P32" i="4"/>
  <c r="L33" i="4"/>
  <c r="M33" i="4"/>
  <c r="O33" i="4"/>
  <c r="K33" i="4"/>
  <c r="P33" i="4" s="1"/>
  <c r="E35" i="4"/>
  <c r="K35" i="4"/>
  <c r="I35" i="4"/>
  <c r="O35" i="4"/>
  <c r="J35" i="4"/>
  <c r="H35" i="4"/>
  <c r="N35" i="4"/>
  <c r="M35" i="4"/>
  <c r="G35" i="4"/>
  <c r="L35" i="4"/>
  <c r="F35" i="4"/>
  <c r="P34" i="4"/>
  <c r="R34" i="4" s="1"/>
  <c r="T34" i="4" s="1"/>
  <c r="E37" i="4"/>
  <c r="E38" i="4"/>
  <c r="E39" i="4" s="1"/>
  <c r="O38" i="4"/>
  <c r="O37" i="4"/>
  <c r="F38" i="4"/>
  <c r="J37" i="4"/>
  <c r="J38" i="4"/>
  <c r="L37" i="4"/>
  <c r="L38" i="4"/>
  <c r="M37" i="4"/>
  <c r="M38" i="4"/>
  <c r="G37" i="4"/>
  <c r="N37" i="4"/>
  <c r="N38" i="4"/>
  <c r="K37" i="4"/>
  <c r="K38" i="4"/>
  <c r="H37" i="4"/>
  <c r="H38" i="4"/>
  <c r="I37" i="4"/>
  <c r="I38" i="4"/>
  <c r="F37" i="4"/>
  <c r="F39" i="4" l="1"/>
  <c r="P35" i="4"/>
  <c r="P37" i="4"/>
  <c r="G39" i="4" l="1"/>
  <c r="H39" i="4" s="1"/>
  <c r="I39" i="4" s="1"/>
  <c r="J39" i="4" s="1"/>
  <c r="K39" i="4" s="1"/>
  <c r="L39" i="4" s="1"/>
  <c r="M39" i="4" s="1"/>
  <c r="N39" i="4" s="1"/>
  <c r="O39" i="4" s="1"/>
</calcChain>
</file>

<file path=xl/sharedStrings.xml><?xml version="1.0" encoding="utf-8"?>
<sst xmlns="http://schemas.openxmlformats.org/spreadsheetml/2006/main" count="58" uniqueCount="57">
  <si>
    <t>SERVIÇOS PRELIMINARES</t>
  </si>
  <si>
    <t>DRENAGEM</t>
  </si>
  <si>
    <t>ADMINISTRAÇÃO LOCAL</t>
  </si>
  <si>
    <t>CASAMAX COMERCIAL E SERVIÇOS LTDA</t>
  </si>
  <si>
    <t>RECAPEAMENTO ASFÁLTICO</t>
  </si>
  <si>
    <t>SINALIZAÇÃO HORIZONTAL DAS VIAS</t>
  </si>
  <si>
    <t>REABILITAÇÃO DO SISTEMA VIÁRIO - SETOR 7</t>
  </si>
  <si>
    <t>RUA DO ANEXO IV - RELAÇÃO DE RUAS</t>
  </si>
  <si>
    <t>ITEM</t>
  </si>
  <si>
    <t xml:space="preserve">DESCRIÇÃO </t>
  </si>
  <si>
    <t>VALOR COM BDI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</si>
  <si>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</si>
  <si>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</si>
  <si>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</si>
  <si>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</si>
  <si>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</si>
  <si>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</si>
  <si>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</si>
  <si>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</si>
  <si>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</si>
  <si>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</si>
  <si>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</si>
  <si>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</si>
  <si>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1.0</t>
  </si>
  <si>
    <t>2.0</t>
  </si>
  <si>
    <t>3.0</t>
  </si>
  <si>
    <t>4.0</t>
  </si>
  <si>
    <t>SARJETÃO</t>
  </si>
  <si>
    <t>5.0</t>
  </si>
  <si>
    <t>SUBSTITUIÇÃO DE ILUMINAÇÃO</t>
  </si>
  <si>
    <t>6.0</t>
  </si>
  <si>
    <t>7.0</t>
  </si>
  <si>
    <t>PAVIMENTAÇÃO - Av. Padre Lívio Emílio Calliari (465m) e Rua Roque Vieira</t>
  </si>
  <si>
    <t>8.0</t>
  </si>
  <si>
    <t>DRENAGEM - Av. Padre Lívio Emílio Calliari (465m) e Rua Roque Vieira</t>
  </si>
  <si>
    <t>9.0</t>
  </si>
  <si>
    <t>SARJETÃO - Av. Padre Lívio Emílio Calliari (465m) e Rua Roque Vieira</t>
  </si>
  <si>
    <t>10.0</t>
  </si>
  <si>
    <t xml:space="preserve">SUBSTITUIÇÃO DE ILUMINAÇÃO - Av. Padre Lívio Emílio Calliari </t>
  </si>
  <si>
    <t>11.0</t>
  </si>
  <si>
    <t xml:space="preserve">SINALIZAÇÃO HORIZONTAL DAS VIAS  - Av. Padre Lívio Emílio Calliari </t>
  </si>
  <si>
    <t>12.0</t>
  </si>
  <si>
    <t>SERVIÇOS COMPLEMENTARES</t>
  </si>
  <si>
    <t>13.0</t>
  </si>
  <si>
    <t>TOTAL MENSAL</t>
  </si>
  <si>
    <t>TOTAL ACUMULADO</t>
  </si>
  <si>
    <t>______________________________________________</t>
  </si>
  <si>
    <t>SECRETARIA ADMNISTRAÇÃO - UEP</t>
  </si>
  <si>
    <t>CRONOGRAMA FÍSICO FINANCEIRO</t>
  </si>
  <si>
    <t>PROPONENTE:</t>
  </si>
  <si>
    <t>LOCAL:</t>
  </si>
  <si>
    <t>OBRA:</t>
  </si>
  <si>
    <t>Kleberson dos Santos Agibert</t>
  </si>
  <si>
    <t>CREA/SP N° 5069939327-SP</t>
  </si>
  <si>
    <t>Engenheiro Civil</t>
  </si>
  <si>
    <t>Rev.03</t>
  </si>
  <si>
    <t>Sorocaba/SP, 15 de Maio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</si>
</sst>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_-&quot;R$&quot;* #,##0.00_-;\-&quot;R$&quot;* #,##0.00_-;_-&quot;R$&quot;* &quot;-&quot;??_-;_-@_-"/>
  </numFmts>
  <fonts count="2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mbria"/>
      <family val="2"/>
      <scheme val="major"/>
    </font>
    <font>
      <sz val="9"/>
      <name val="Cambria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6" fontId="9" fillId="0" borderId="0" applyFont="0" applyFill="0" applyBorder="0" applyAlignment="0" applyProtection="0"/>
    <xf numFmtId="0" fontId="7" fillId="0" borderId="0"/>
    <xf numFmtId="0" fontId="11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3">
    <xf numFmtId="0" fontId="0" fillId="0" borderId="0" xfId="0"/>
    <xf numFmtId="43" fontId="12" fillId="0" borderId="0" xfId="8" applyFont="1" applyFill="1" applyBorder="1" applyAlignment="1">
      <alignment horizontal="left" vertical="top"/>
    </xf>
    <xf numFmtId="0" fontId="12" fillId="0" borderId="0" xfId="9" applyFont="1" applyAlignment="1">
      <alignment horizontal="left" vertical="top"/>
    </xf>
    <xf numFmtId="0" fontId="6" fillId="0" borderId="0" xfId="9"/>
    <xf numFmtId="49" fontId="10" fillId="0" borderId="1" xfId="9" applyNumberFormat="1" applyFont="1" applyBorder="1" applyAlignment="1">
      <alignment horizontal="center" vertical="center"/>
    </xf>
    <xf numFmtId="0" fontId="10" fillId="0" borderId="1" xfId="9" applyFont="1" applyBorder="1" applyAlignment="1">
      <alignment horizontal="center" vertical="center"/>
    </xf>
    <xf numFmtId="17" fontId="10" fillId="0" borderId="1" xfId="9" applyNumberFormat="1" applyFont="1" applyBorder="1" applyAlignment="1">
      <alignment horizontal="center" vertical="center"/>
    </xf>
    <xf numFmtId="44" fontId="6" fillId="0" borderId="1" xfId="9" applyNumberFormat="1" applyBorder="1" applyAlignment="1">
      <alignment horizontal="center" vertical="center"/>
    </xf>
    <xf numFmtId="10" fontId="6" fillId="0" borderId="1" xfId="11" applyNumberFormat="1" applyFont="1" applyFill="1" applyBorder="1" applyAlignment="1">
      <alignment horizontal="center" vertical="center"/>
    </xf>
    <xf numFmtId="165" fontId="6" fillId="0" borderId="1" xfId="9" applyNumberFormat="1" applyBorder="1" applyAlignment="1">
      <alignment horizontal="center" vertical="center"/>
    </xf>
    <xf numFmtId="10" fontId="6" fillId="0" borderId="0" xfId="9" applyNumberFormat="1" applyAlignment="1">
      <alignment horizontal="center" vertical="center"/>
    </xf>
    <xf numFmtId="49" fontId="6" fillId="0" borderId="0" xfId="9" applyNumberFormat="1" applyAlignment="1">
      <alignment horizontal="center" vertical="center"/>
    </xf>
    <xf numFmtId="0" fontId="6" fillId="0" borderId="0" xfId="9" applyAlignment="1">
      <alignment horizontal="center" vertical="center"/>
    </xf>
    <xf numFmtId="49" fontId="6" fillId="0" borderId="0" xfId="9" applyNumberFormat="1"/>
    <xf numFmtId="0" fontId="10" fillId="0" borderId="12" xfId="7" applyFont="1" applyBorder="1" applyAlignment="1">
      <alignment vertical="center"/>
    </xf>
    <xf numFmtId="0" fontId="10" fillId="0" borderId="3" xfId="7" applyFont="1" applyBorder="1" applyAlignment="1">
      <alignment vertical="center"/>
    </xf>
    <xf numFmtId="0" fontId="6" fillId="0" borderId="11" xfId="7" applyFont="1" applyBorder="1" applyAlignment="1">
      <alignment vertical="center"/>
    </xf>
    <xf numFmtId="0" fontId="6" fillId="0" borderId="13" xfId="7" applyFont="1" applyBorder="1" applyAlignment="1">
      <alignment vertical="center"/>
    </xf>
    <xf numFmtId="0" fontId="6" fillId="0" borderId="6" xfId="7" applyFont="1" applyBorder="1" applyAlignment="1">
      <alignment vertical="center"/>
    </xf>
    <xf numFmtId="4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4" fontId="15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7" fontId="10" fillId="2" borderId="1" xfId="9" applyNumberFormat="1" applyFont="1" applyFill="1" applyBorder="1" applyAlignment="1">
      <alignment horizontal="center" vertical="center"/>
    </xf>
    <xf numFmtId="44" fontId="6" fillId="2" borderId="1" xfId="9" applyNumberFormat="1" applyFill="1" applyBorder="1" applyAlignment="1">
      <alignment horizontal="center" vertical="center"/>
    </xf>
    <xf numFmtId="10" fontId="6" fillId="2" borderId="1" xfId="11" applyNumberFormat="1" applyFont="1" applyFill="1" applyBorder="1" applyAlignment="1">
      <alignment horizontal="center" vertical="center"/>
    </xf>
    <xf numFmtId="0" fontId="16" fillId="0" borderId="0" xfId="9" applyFont="1"/>
    <xf numFmtId="0" fontId="17" fillId="0" borderId="0" xfId="9" applyFont="1"/>
    <xf numFmtId="0" fontId="16" fillId="3" borderId="0" xfId="0" applyFont="1" applyFill="1"/>
    <xf numFmtId="0" fontId="16" fillId="3" borderId="0" xfId="0" applyFont="1" applyFill="1" applyAlignment="1">
      <alignment wrapText="1"/>
    </xf>
    <xf numFmtId="44" fontId="3" fillId="0" borderId="1" xfId="9" applyNumberFormat="1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165" fontId="10" fillId="2" borderId="1" xfId="9" applyNumberFormat="1" applyFont="1" applyFill="1" applyBorder="1" applyAlignment="1">
      <alignment horizontal="center" vertical="center"/>
    </xf>
    <xf numFmtId="44" fontId="6" fillId="0" borderId="0" xfId="9" applyNumberFormat="1"/>
    <xf numFmtId="44" fontId="20" fillId="0" borderId="0" xfId="9" applyNumberFormat="1" applyFont="1"/>
    <xf numFmtId="44" fontId="2" fillId="2" borderId="1" xfId="9" applyNumberFormat="1" applyFont="1" applyFill="1" applyBorder="1" applyAlignment="1">
      <alignment horizontal="center"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49" fontId="10" fillId="0" borderId="11" xfId="9" applyNumberFormat="1" applyFont="1" applyBorder="1" applyAlignment="1">
      <alignment horizontal="left" vertical="center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center" vertical="center" wrapText="1"/>
    </xf>
    <xf numFmtId="0" fontId="10" fillId="0" borderId="5" xfId="9" applyFont="1" applyBorder="1" applyAlignment="1">
      <alignment horizontal="center" vertical="center" wrapText="1"/>
    </xf>
    <xf numFmtId="0" fontId="10" fillId="0" borderId="11" xfId="9" applyFont="1" applyBorder="1" applyAlignment="1">
      <alignment horizontal="center" vertical="center" wrapText="1"/>
    </xf>
    <xf numFmtId="49" fontId="10" fillId="0" borderId="11" xfId="9" applyNumberFormat="1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10" fontId="6" fillId="0" borderId="5" xfId="9" applyNumberFormat="1" applyBorder="1" applyAlignment="1">
      <alignment horizontal="center" vertical="center"/>
    </xf>
    <xf numFmtId="0" fontId="6" fillId="0" borderId="0" xfId="9" applyAlignment="1">
      <alignment horizontal="center" vertical="center" wrapText="1"/>
    </xf>
    <xf numFmtId="0" fontId="6" fillId="0" borderId="5" xfId="9" applyBorder="1" applyAlignment="1">
      <alignment horizontal="center" vertical="center" wrapText="1"/>
    </xf>
    <xf numFmtId="0" fontId="6" fillId="0" borderId="11" xfId="9" applyBorder="1" applyAlignment="1">
      <alignment horizontal="center" vertical="center" wrapText="1"/>
    </xf>
    <xf numFmtId="0" fontId="10" fillId="0" borderId="0" xfId="9" applyFont="1" applyAlignment="1">
      <alignment horizontal="left" vertical="center" wrapText="1"/>
    </xf>
    <xf numFmtId="0" fontId="13" fillId="0" borderId="8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2" xfId="9" applyFont="1" applyBorder="1" applyAlignment="1">
      <alignment horizontal="center" vertical="center" wrapText="1"/>
    </xf>
    <xf numFmtId="49" fontId="6" fillId="0" borderId="9" xfId="9" applyNumberFormat="1" applyBorder="1" applyAlignment="1">
      <alignment horizontal="center" vertical="center"/>
    </xf>
    <xf numFmtId="49" fontId="6" fillId="0" borderId="10" xfId="9" applyNumberFormat="1" applyBorder="1" applyAlignment="1">
      <alignment horizontal="center" vertical="center"/>
    </xf>
    <xf numFmtId="0" fontId="6" fillId="0" borderId="9" xfId="9" applyBorder="1" applyAlignment="1">
      <alignment horizontal="left" vertical="distributed"/>
    </xf>
    <xf numFmtId="0" fontId="6" fillId="0" borderId="10" xfId="9" applyBorder="1" applyAlignment="1">
      <alignment horizontal="left" vertical="distributed"/>
    </xf>
    <xf numFmtId="0" fontId="4" fillId="0" borderId="9" xfId="9" applyFont="1" applyBorder="1" applyAlignment="1">
      <alignment horizontal="left" vertical="distributed"/>
    </xf>
    <xf numFmtId="0" fontId="6" fillId="0" borderId="9" xfId="9" applyBorder="1" applyAlignment="1">
      <alignment horizontal="justify" vertical="center" wrapText="1"/>
    </xf>
    <xf numFmtId="0" fontId="6" fillId="0" borderId="10" xfId="9" applyBorder="1" applyAlignment="1">
      <alignment horizontal="justify" vertic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0" fillId="0" borderId="9" xfId="9" applyFont="1" applyBorder="1" applyAlignment="1">
      <alignment horizontal="center" vertical="center"/>
    </xf>
    <xf numFmtId="0" fontId="10" fillId="0" borderId="10" xfId="9" applyFont="1" applyBorder="1" applyAlignment="1">
      <alignment horizontal="center" vertical="center"/>
    </xf>
    <xf numFmtId="44" fontId="10" fillId="0" borderId="9" xfId="8" applyNumberFormat="1" applyFont="1" applyFill="1" applyBorder="1" applyAlignment="1">
      <alignment horizontal="center" vertical="center"/>
    </xf>
    <xf numFmtId="44" fontId="10" fillId="0" borderId="10" xfId="8" applyNumberFormat="1" applyFont="1" applyFill="1" applyBorder="1" applyAlignment="1">
      <alignment horizontal="center" vertical="center"/>
    </xf>
    <xf numFmtId="0" fontId="6" fillId="0" borderId="0" xfId="9" applyAlignment="1">
      <alignment horizontal="center" vertical="center" wrapText="1"/>
    </xf>
    <xf numFmtId="0" fontId="6" fillId="0" borderId="5" xfId="9" applyBorder="1" applyAlignment="1">
      <alignment horizontal="center" vertical="center" wrapText="1"/>
    </xf>
    <xf numFmtId="0" fontId="6" fillId="0" borderId="11" xfId="9" applyBorder="1" applyAlignment="1">
      <alignment horizontal="center" vertical="center" wrapText="1"/>
    </xf>
    <xf numFmtId="0" fontId="18" fillId="0" borderId="11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0" fontId="18" fillId="0" borderId="5" xfId="9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" fillId="0" borderId="0" xfId="7" applyFont="1" applyAlignment="1">
      <alignment horizontal="center" vertical="center"/>
    </xf>
    <xf numFmtId="0" fontId="1" fillId="0" borderId="11" xfId="9" applyFont="1" applyBorder="1" applyAlignment="1">
      <alignment horizontal="center" vertical="center" wrapText="1"/>
    </xf>
  </cellXfs>
  <cellStyles count="12">
    <cellStyle name="Moeda 2" xfId="5" xr:uid="{9CB62D13-2E62-4F10-A3DD-EAF13831C432}"/>
    <cellStyle name="Moeda 3" xfId="10" xr:uid="{4AFBFB2D-7DEB-4AAB-985C-3B557E5E9C47}"/>
    <cellStyle name="Normal" xfId="0" builtinId="0"/>
    <cellStyle name="Normal 2" xfId="9" xr:uid="{23123675-FFCD-4156-BB36-16E4F625F579}"/>
    <cellStyle name="Normal 2 2" xfId="2" xr:uid="{00000000-0005-0000-0000-000002000000}"/>
    <cellStyle name="Normal 3" xfId="7" xr:uid="{205B4B4F-B0AF-4B64-8C46-030873C6E2D5}"/>
    <cellStyle name="Normal 3 2" xfId="4" xr:uid="{0D5A1226-2B70-4ECE-BED5-F3A9CD1F978B}"/>
    <cellStyle name="Normal 4" xfId="6" xr:uid="{6B0A2968-EDA9-4784-99B8-E1BAD4427724}"/>
    <cellStyle name="Normal 8" xfId="1" xr:uid="{00000000-0005-0000-0000-000003000000}"/>
    <cellStyle name="Porcentagem 2" xfId="11" xr:uid="{D6B4A3E2-70D8-450A-BEF1-B5BAC5DD9EB8}"/>
    <cellStyle name="Separador de milhares 7" xfId="3" xr:uid="{00000000-0005-0000-0000-000006000000}"/>
    <cellStyle name="Vírgula 2" xfId="8" xr:uid="{31A9B819-1D8E-4882-B812-9D6858FBB41C}"/>
  </cellStyles>
  <dxfs count="1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</xdr:colOff>
      <xdr:row>0</xdr:row>
      <xdr:rowOff>180976</xdr:rowOff>
    </xdr:from>
    <xdr:to>
      <xdr:col>1</xdr:col>
      <xdr:colOff>2631016</xdr:colOff>
      <xdr:row>4</xdr:row>
      <xdr:rowOff>47626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446D62EC-954F-4E05-B221-957307BC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" y="180976"/>
          <a:ext cx="360574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857250</xdr:colOff>
      <xdr:row>0</xdr:row>
      <xdr:rowOff>127002</xdr:rowOff>
    </xdr:from>
    <xdr:to>
      <xdr:col>6</xdr:col>
      <xdr:colOff>1015190</xdr:colOff>
      <xdr:row>4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42CBFD-D2DE-47B9-B05D-F46D39BB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27002"/>
          <a:ext cx="1878110" cy="7937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engenharia01$\Processo%20Rua%20Francisco%20de%20Paula%20Souza%20Rosas\Manuten&#231;&#227;o%20vi&#225;ria%20Atualizada_Final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02\departamentoplanejamento$\03_Engenharia\01_CONTRATOS\SOROCABA\E10010124%20-%20REABILITA&#199;&#195;O%20VI&#193;RIA\01_%20Iniciais\PROPOSTA%20DESCONTO%204%25%20+CRONO+BDI+ENCARGOS.xlsx" TargetMode="External"/><Relationship Id="rId1" Type="http://schemas.openxmlformats.org/officeDocument/2006/relationships/externalLinkPath" Target="file:///\\Server02\departamentoplanejamento$\03_Engenharia\01_CONTRATOS\SOROCABA\E10010124%20-%20REABILITA&#199;&#195;O%20VI&#193;RIA\01_%20Iniciais\PROPOSTA%20DESCONTO%204%25%20+CRONO+BDI+ENCAR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ÃO MAIO"/>
      <sheetName val="Cablocos"/>
      <sheetName val="Rui Barbosa"/>
      <sheetName val="SIURB JUL.2018"/>
      <sheetName val="CPOS MAR.2019"/>
      <sheetName val="SINAPI FEV.2019"/>
      <sheetName val="JD AMAZONAS "/>
      <sheetName val="MEMORIA DE CALCULO"/>
      <sheetName val="SÃO JOSÉ + SÃO LUIZ"/>
      <sheetName val="SÃO JOSÉ + NHONHO DE LIMA"/>
    </sheetNames>
    <sheetDataSet>
      <sheetData sheetId="0">
        <row r="80">
          <cell r="A80">
            <v>4</v>
          </cell>
          <cell r="B80" t="str">
            <v>CPOS</v>
          </cell>
          <cell r="C80" t="str">
            <v>54.01.010</v>
          </cell>
          <cell r="D80" t="str">
            <v>REGULARIZAÇÃO E COMPACTAÇÃO MECANIZADA DE SUPERFÍCIE, SEM CONTROLE DO PROCTOR NORMAL</v>
          </cell>
          <cell r="E80" t="str">
            <v>M²</v>
          </cell>
          <cell r="F80">
            <v>1.99</v>
          </cell>
        </row>
        <row r="82">
          <cell r="D82" t="str">
            <v>SUBTOTAL</v>
          </cell>
          <cell r="E82" t="str">
            <v>M³</v>
          </cell>
          <cell r="F82">
            <v>82.34</v>
          </cell>
        </row>
        <row r="83">
          <cell r="A83">
            <v>5</v>
          </cell>
          <cell r="B83" t="str">
            <v>CPOS</v>
          </cell>
          <cell r="C83" t="str">
            <v>54.02.030</v>
          </cell>
          <cell r="D83" t="str">
            <v>REVESTIMENTO PRIMÁRIO COM PEDRA BRITADA, COMPACTAÇÃO MÍNIMA DE 95% DO PN</v>
          </cell>
          <cell r="E83" t="str">
            <v>M³</v>
          </cell>
          <cell r="F83">
            <v>82.34</v>
          </cell>
        </row>
        <row r="85">
          <cell r="D85" t="str">
            <v xml:space="preserve">MANUTENÇÃO DE GUIAS E SARJETAS </v>
          </cell>
          <cell r="E85" t="str">
            <v>M</v>
          </cell>
          <cell r="F85">
            <v>104.15039130434782</v>
          </cell>
        </row>
        <row r="86">
          <cell r="A86" t="str">
            <v>6.1</v>
          </cell>
          <cell r="B86" t="str">
            <v>SIURB</v>
          </cell>
          <cell r="C86">
            <v>50100</v>
          </cell>
          <cell r="D86" t="str">
            <v>ARRANCAMENTO DE GUIAS, INCLUI CARGA EM CAMINHÃO</v>
          </cell>
          <cell r="E86" t="str">
            <v>M</v>
          </cell>
          <cell r="F86">
            <v>8.5</v>
          </cell>
        </row>
        <row r="87">
          <cell r="A87" t="str">
            <v>6.2</v>
          </cell>
          <cell r="B87" t="str">
            <v>SIURB</v>
          </cell>
          <cell r="C87">
            <v>50300</v>
          </cell>
          <cell r="D87" t="str">
            <v>DEMOLIÇÃO DE PAVIMENTO DE CONCRETO, SARJETA OU SARJETÃO, INCLUI CARGA EM CAMINHÃO</v>
          </cell>
          <cell r="E87" t="str">
            <v>M2</v>
          </cell>
          <cell r="F87">
            <v>19.61</v>
          </cell>
        </row>
        <row r="88">
          <cell r="A88" t="str">
            <v>6.3</v>
          </cell>
          <cell r="B88" t="str">
            <v>SIURB</v>
          </cell>
          <cell r="C88">
            <v>51402</v>
          </cell>
          <cell r="D88" t="str">
            <v>FORNECIMENTO E ASSENTAMENTO DE GUIAS TIPO PMSP 100, INCLUSIVE ENCOSTAMENTO DE TERRA - FCK=25,0MPA</v>
          </cell>
          <cell r="E88" t="str">
            <v>M</v>
          </cell>
          <cell r="F88">
            <v>35</v>
          </cell>
        </row>
        <row r="89">
          <cell r="A89" t="str">
            <v>6.4</v>
          </cell>
          <cell r="B89" t="str">
            <v>SIURB</v>
          </cell>
          <cell r="C89">
            <v>57300</v>
          </cell>
          <cell r="D89" t="str">
            <v>ASSENTAMENTO DE GUIAS TIPO PMSP 100, INCLUSIVE ENCOSTAMENTO DE TERRA</v>
          </cell>
          <cell r="E89" t="str">
            <v>M</v>
          </cell>
          <cell r="F89">
            <v>14.93</v>
          </cell>
        </row>
        <row r="90">
          <cell r="A90" t="str">
            <v>6.5</v>
          </cell>
          <cell r="B90" t="str">
            <v>SIURB</v>
          </cell>
          <cell r="C90">
            <v>54800</v>
          </cell>
          <cell r="D90" t="str">
            <v>BASE DE BRITA GRADUADA</v>
          </cell>
          <cell r="E90" t="str">
            <v>M3</v>
          </cell>
          <cell r="F90">
            <v>150</v>
          </cell>
        </row>
        <row r="91">
          <cell r="A91" t="str">
            <v>6.6</v>
          </cell>
          <cell r="B91" t="str">
            <v>SIURB</v>
          </cell>
          <cell r="C91">
            <v>51901</v>
          </cell>
          <cell r="D91" t="str">
            <v>CONSTRUÇÃO DE SARJETA OU SARJETÃO DE CONCRETO - FCK=25,0MPA</v>
          </cell>
          <cell r="E91" t="str">
            <v>M3</v>
          </cell>
          <cell r="F91">
            <v>450</v>
          </cell>
        </row>
        <row r="92">
          <cell r="A92" t="str">
            <v>6.7</v>
          </cell>
          <cell r="B92" t="str">
            <v>SINAPI</v>
          </cell>
          <cell r="C92">
            <v>94269</v>
          </cell>
          <cell r="D92" t="str">
            <v>GUIA (MEIO-FIO) E SARJETA CONJUGADOS DE CONCRETO, MOLDADA IN LOCO EM TRECHO RETO COM EXTRUSORA, GUIA 13,5 CM BASE X 26 CM ALTURA, SARJETA 45 CM BASE X 11 CM ALTURA. AF_06/2016</v>
          </cell>
          <cell r="E92" t="str">
            <v>M</v>
          </cell>
          <cell r="F92">
            <v>18.399999999999999</v>
          </cell>
        </row>
        <row r="93">
          <cell r="A93" t="str">
            <v>6.8</v>
          </cell>
          <cell r="B93" t="str">
            <v>SIURB</v>
          </cell>
          <cell r="C93">
            <v>71600</v>
          </cell>
          <cell r="D93" t="str">
            <v>FORNECIMENTO E APLICAÇÃO DE CONCRETO USINADO FCK=25MPA</v>
          </cell>
          <cell r="E93" t="str">
            <v>M3</v>
          </cell>
          <cell r="F93">
            <v>400</v>
          </cell>
        </row>
        <row r="94">
          <cell r="A94" t="str">
            <v>6.9</v>
          </cell>
          <cell r="B94" t="str">
            <v>SIURB</v>
          </cell>
          <cell r="C94">
            <v>58200</v>
          </cell>
          <cell r="D94" t="str">
            <v>TRANSPORTE DE GUIAS</v>
          </cell>
          <cell r="E94" t="str">
            <v>MXKM</v>
          </cell>
          <cell r="F94">
            <v>0.25</v>
          </cell>
        </row>
        <row r="95">
          <cell r="A95" t="str">
            <v>6.10</v>
          </cell>
          <cell r="B95" t="str">
            <v>SIURB</v>
          </cell>
          <cell r="C95">
            <v>58100</v>
          </cell>
          <cell r="D95" t="str">
            <v>TRANSPORTE DE PAVIMENTO DE CONCRETO, SARJETA E SARJETÃO</v>
          </cell>
          <cell r="E95" t="str">
            <v>M2XKM</v>
          </cell>
          <cell r="F95">
            <v>0.75</v>
          </cell>
        </row>
        <row r="96">
          <cell r="A96" t="str">
            <v>6.11</v>
          </cell>
          <cell r="B96" t="str">
            <v>SIURB</v>
          </cell>
          <cell r="C96">
            <v>82300</v>
          </cell>
          <cell r="D96" t="str">
            <v>FORNECIMENTO E APLICAÇÃO DE TELA DE AÇO</v>
          </cell>
          <cell r="E96" t="str">
            <v>KG</v>
          </cell>
          <cell r="F96">
            <v>8.89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ç."/>
      <sheetName val="Cronograma "/>
      <sheetName val="BDI"/>
      <sheetName val="ENCARGOS"/>
    </sheetNames>
    <sheetDataSet>
      <sheetData sheetId="0">
        <row r="21">
          <cell r="H21">
            <v>27200.880000000001</v>
          </cell>
        </row>
        <row r="38">
          <cell r="H38">
            <v>19880693.850000005</v>
          </cell>
        </row>
        <row r="45">
          <cell r="H45">
            <v>313869.99</v>
          </cell>
        </row>
        <row r="53">
          <cell r="H53">
            <v>684134.44000000006</v>
          </cell>
        </row>
        <row r="59">
          <cell r="H59">
            <v>425031.62000000005</v>
          </cell>
        </row>
        <row r="64">
          <cell r="H64">
            <v>97671.16</v>
          </cell>
        </row>
        <row r="74">
          <cell r="H74">
            <v>377034.62</v>
          </cell>
        </row>
        <row r="80">
          <cell r="H80">
            <v>21945.21</v>
          </cell>
        </row>
        <row r="88">
          <cell r="H88">
            <v>5498.68</v>
          </cell>
        </row>
        <row r="100">
          <cell r="H100">
            <v>112265.25</v>
          </cell>
        </row>
        <row r="103">
          <cell r="H103">
            <v>1760.77</v>
          </cell>
        </row>
        <row r="106">
          <cell r="H106">
            <v>7555.95</v>
          </cell>
        </row>
        <row r="110">
          <cell r="H110">
            <v>434702.32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BC45-1DEF-4583-9192-A4949F666EF5}">
  <sheetPr>
    <pageSetUpPr fitToPage="1"/>
  </sheetPr>
  <dimension ref="A1:Y58"/>
  <sheetViews>
    <sheetView showGridLines="0" tabSelected="1" view="pageBreakPreview" topLeftCell="F35" zoomScale="85" zoomScaleNormal="100" zoomScaleSheetLayoutView="85" workbookViewId="0">
      <selection activeCell="O54" sqref="O54"/>
    </sheetView>
  </sheetViews>
  <sheetFormatPr defaultRowHeight="15" x14ac:dyDescent="0.25"/>
  <cols>
    <col min="1" max="1" width="15" style="13" customWidth="1"/>
    <col min="2" max="2" width="46.42578125" style="3" customWidth="1"/>
    <col min="3" max="3" width="25.85546875" style="3" customWidth="1"/>
    <col min="4" max="7" width="25.85546875" style="12" customWidth="1"/>
    <col min="8" max="8" width="24.140625" style="12" customWidth="1"/>
    <col min="9" max="9" width="23.42578125" style="12" customWidth="1"/>
    <col min="10" max="12" width="18.85546875" style="12" customWidth="1"/>
    <col min="13" max="13" width="25.28515625" style="12" customWidth="1"/>
    <col min="14" max="14" width="18.85546875" style="12" customWidth="1"/>
    <col min="15" max="15" width="18.5703125" style="12" bestFit="1" customWidth="1"/>
    <col min="16" max="16" width="19.42578125" style="3" customWidth="1"/>
    <col min="17" max="17" width="12.85546875" style="3" customWidth="1"/>
    <col min="18" max="18" width="17" style="3" bestFit="1" customWidth="1"/>
    <col min="19" max="19" width="9.140625" style="3"/>
    <col min="20" max="20" width="18.85546875" style="3" bestFit="1" customWidth="1"/>
    <col min="21" max="256" width="9.140625" style="3"/>
    <col min="257" max="257" width="15" style="3" customWidth="1"/>
    <col min="258" max="258" width="46.42578125" style="3" customWidth="1"/>
    <col min="259" max="259" width="17.85546875" style="3" customWidth="1"/>
    <col min="260" max="261" width="16.7109375" style="3" customWidth="1"/>
    <col min="262" max="262" width="17.28515625" style="3" customWidth="1"/>
    <col min="263" max="265" width="16.5703125" style="3" customWidth="1"/>
    <col min="266" max="266" width="16.85546875" style="3" customWidth="1"/>
    <col min="267" max="267" width="17.140625" style="3" customWidth="1"/>
    <col min="268" max="268" width="16.28515625" style="3" customWidth="1"/>
    <col min="269" max="269" width="17.28515625" style="3" customWidth="1"/>
    <col min="270" max="270" width="17.140625" style="3" customWidth="1"/>
    <col min="271" max="271" width="17.28515625" style="3" customWidth="1"/>
    <col min="272" max="512" width="9.140625" style="3"/>
    <col min="513" max="513" width="15" style="3" customWidth="1"/>
    <col min="514" max="514" width="46.42578125" style="3" customWidth="1"/>
    <col min="515" max="515" width="17.85546875" style="3" customWidth="1"/>
    <col min="516" max="517" width="16.7109375" style="3" customWidth="1"/>
    <col min="518" max="518" width="17.28515625" style="3" customWidth="1"/>
    <col min="519" max="521" width="16.5703125" style="3" customWidth="1"/>
    <col min="522" max="522" width="16.85546875" style="3" customWidth="1"/>
    <col min="523" max="523" width="17.140625" style="3" customWidth="1"/>
    <col min="524" max="524" width="16.28515625" style="3" customWidth="1"/>
    <col min="525" max="525" width="17.28515625" style="3" customWidth="1"/>
    <col min="526" max="526" width="17.140625" style="3" customWidth="1"/>
    <col min="527" max="527" width="17.28515625" style="3" customWidth="1"/>
    <col min="528" max="768" width="9.140625" style="3"/>
    <col min="769" max="769" width="15" style="3" customWidth="1"/>
    <col min="770" max="770" width="46.42578125" style="3" customWidth="1"/>
    <col min="771" max="771" width="17.85546875" style="3" customWidth="1"/>
    <col min="772" max="773" width="16.7109375" style="3" customWidth="1"/>
    <col min="774" max="774" width="17.28515625" style="3" customWidth="1"/>
    <col min="775" max="777" width="16.5703125" style="3" customWidth="1"/>
    <col min="778" max="778" width="16.85546875" style="3" customWidth="1"/>
    <col min="779" max="779" width="17.140625" style="3" customWidth="1"/>
    <col min="780" max="780" width="16.28515625" style="3" customWidth="1"/>
    <col min="781" max="781" width="17.28515625" style="3" customWidth="1"/>
    <col min="782" max="782" width="17.140625" style="3" customWidth="1"/>
    <col min="783" max="783" width="17.28515625" style="3" customWidth="1"/>
    <col min="784" max="1024" width="9.140625" style="3"/>
    <col min="1025" max="1025" width="15" style="3" customWidth="1"/>
    <col min="1026" max="1026" width="46.42578125" style="3" customWidth="1"/>
    <col min="1027" max="1027" width="17.85546875" style="3" customWidth="1"/>
    <col min="1028" max="1029" width="16.7109375" style="3" customWidth="1"/>
    <col min="1030" max="1030" width="17.28515625" style="3" customWidth="1"/>
    <col min="1031" max="1033" width="16.5703125" style="3" customWidth="1"/>
    <col min="1034" max="1034" width="16.85546875" style="3" customWidth="1"/>
    <col min="1035" max="1035" width="17.140625" style="3" customWidth="1"/>
    <col min="1036" max="1036" width="16.28515625" style="3" customWidth="1"/>
    <col min="1037" max="1037" width="17.28515625" style="3" customWidth="1"/>
    <col min="1038" max="1038" width="17.140625" style="3" customWidth="1"/>
    <col min="1039" max="1039" width="17.28515625" style="3" customWidth="1"/>
    <col min="1040" max="1280" width="9.140625" style="3"/>
    <col min="1281" max="1281" width="15" style="3" customWidth="1"/>
    <col min="1282" max="1282" width="46.42578125" style="3" customWidth="1"/>
    <col min="1283" max="1283" width="17.85546875" style="3" customWidth="1"/>
    <col min="1284" max="1285" width="16.7109375" style="3" customWidth="1"/>
    <col min="1286" max="1286" width="17.28515625" style="3" customWidth="1"/>
    <col min="1287" max="1289" width="16.5703125" style="3" customWidth="1"/>
    <col min="1290" max="1290" width="16.85546875" style="3" customWidth="1"/>
    <col min="1291" max="1291" width="17.140625" style="3" customWidth="1"/>
    <col min="1292" max="1292" width="16.28515625" style="3" customWidth="1"/>
    <col min="1293" max="1293" width="17.28515625" style="3" customWidth="1"/>
    <col min="1294" max="1294" width="17.140625" style="3" customWidth="1"/>
    <col min="1295" max="1295" width="17.28515625" style="3" customWidth="1"/>
    <col min="1296" max="1536" width="9.140625" style="3"/>
    <col min="1537" max="1537" width="15" style="3" customWidth="1"/>
    <col min="1538" max="1538" width="46.42578125" style="3" customWidth="1"/>
    <col min="1539" max="1539" width="17.85546875" style="3" customWidth="1"/>
    <col min="1540" max="1541" width="16.7109375" style="3" customWidth="1"/>
    <col min="1542" max="1542" width="17.28515625" style="3" customWidth="1"/>
    <col min="1543" max="1545" width="16.5703125" style="3" customWidth="1"/>
    <col min="1546" max="1546" width="16.85546875" style="3" customWidth="1"/>
    <col min="1547" max="1547" width="17.140625" style="3" customWidth="1"/>
    <col min="1548" max="1548" width="16.28515625" style="3" customWidth="1"/>
    <col min="1549" max="1549" width="17.28515625" style="3" customWidth="1"/>
    <col min="1550" max="1550" width="17.140625" style="3" customWidth="1"/>
    <col min="1551" max="1551" width="17.28515625" style="3" customWidth="1"/>
    <col min="1552" max="1792" width="9.140625" style="3"/>
    <col min="1793" max="1793" width="15" style="3" customWidth="1"/>
    <col min="1794" max="1794" width="46.42578125" style="3" customWidth="1"/>
    <col min="1795" max="1795" width="17.85546875" style="3" customWidth="1"/>
    <col min="1796" max="1797" width="16.7109375" style="3" customWidth="1"/>
    <col min="1798" max="1798" width="17.28515625" style="3" customWidth="1"/>
    <col min="1799" max="1801" width="16.5703125" style="3" customWidth="1"/>
    <col min="1802" max="1802" width="16.85546875" style="3" customWidth="1"/>
    <col min="1803" max="1803" width="17.140625" style="3" customWidth="1"/>
    <col min="1804" max="1804" width="16.28515625" style="3" customWidth="1"/>
    <col min="1805" max="1805" width="17.28515625" style="3" customWidth="1"/>
    <col min="1806" max="1806" width="17.140625" style="3" customWidth="1"/>
    <col min="1807" max="1807" width="17.28515625" style="3" customWidth="1"/>
    <col min="1808" max="2048" width="9.140625" style="3"/>
    <col min="2049" max="2049" width="15" style="3" customWidth="1"/>
    <col min="2050" max="2050" width="46.42578125" style="3" customWidth="1"/>
    <col min="2051" max="2051" width="17.85546875" style="3" customWidth="1"/>
    <col min="2052" max="2053" width="16.7109375" style="3" customWidth="1"/>
    <col min="2054" max="2054" width="17.28515625" style="3" customWidth="1"/>
    <col min="2055" max="2057" width="16.5703125" style="3" customWidth="1"/>
    <col min="2058" max="2058" width="16.85546875" style="3" customWidth="1"/>
    <col min="2059" max="2059" width="17.140625" style="3" customWidth="1"/>
    <col min="2060" max="2060" width="16.28515625" style="3" customWidth="1"/>
    <col min="2061" max="2061" width="17.28515625" style="3" customWidth="1"/>
    <col min="2062" max="2062" width="17.140625" style="3" customWidth="1"/>
    <col min="2063" max="2063" width="17.28515625" style="3" customWidth="1"/>
    <col min="2064" max="2304" width="9.140625" style="3"/>
    <col min="2305" max="2305" width="15" style="3" customWidth="1"/>
    <col min="2306" max="2306" width="46.42578125" style="3" customWidth="1"/>
    <col min="2307" max="2307" width="17.85546875" style="3" customWidth="1"/>
    <col min="2308" max="2309" width="16.7109375" style="3" customWidth="1"/>
    <col min="2310" max="2310" width="17.28515625" style="3" customWidth="1"/>
    <col min="2311" max="2313" width="16.5703125" style="3" customWidth="1"/>
    <col min="2314" max="2314" width="16.85546875" style="3" customWidth="1"/>
    <col min="2315" max="2315" width="17.140625" style="3" customWidth="1"/>
    <col min="2316" max="2316" width="16.28515625" style="3" customWidth="1"/>
    <col min="2317" max="2317" width="17.28515625" style="3" customWidth="1"/>
    <col min="2318" max="2318" width="17.140625" style="3" customWidth="1"/>
    <col min="2319" max="2319" width="17.28515625" style="3" customWidth="1"/>
    <col min="2320" max="2560" width="9.140625" style="3"/>
    <col min="2561" max="2561" width="15" style="3" customWidth="1"/>
    <col min="2562" max="2562" width="46.42578125" style="3" customWidth="1"/>
    <col min="2563" max="2563" width="17.85546875" style="3" customWidth="1"/>
    <col min="2564" max="2565" width="16.7109375" style="3" customWidth="1"/>
    <col min="2566" max="2566" width="17.28515625" style="3" customWidth="1"/>
    <col min="2567" max="2569" width="16.5703125" style="3" customWidth="1"/>
    <col min="2570" max="2570" width="16.85546875" style="3" customWidth="1"/>
    <col min="2571" max="2571" width="17.140625" style="3" customWidth="1"/>
    <col min="2572" max="2572" width="16.28515625" style="3" customWidth="1"/>
    <col min="2573" max="2573" width="17.28515625" style="3" customWidth="1"/>
    <col min="2574" max="2574" width="17.140625" style="3" customWidth="1"/>
    <col min="2575" max="2575" width="17.28515625" style="3" customWidth="1"/>
    <col min="2576" max="2816" width="9.140625" style="3"/>
    <col min="2817" max="2817" width="15" style="3" customWidth="1"/>
    <col min="2818" max="2818" width="46.42578125" style="3" customWidth="1"/>
    <col min="2819" max="2819" width="17.85546875" style="3" customWidth="1"/>
    <col min="2820" max="2821" width="16.7109375" style="3" customWidth="1"/>
    <col min="2822" max="2822" width="17.28515625" style="3" customWidth="1"/>
    <col min="2823" max="2825" width="16.5703125" style="3" customWidth="1"/>
    <col min="2826" max="2826" width="16.85546875" style="3" customWidth="1"/>
    <col min="2827" max="2827" width="17.140625" style="3" customWidth="1"/>
    <col min="2828" max="2828" width="16.28515625" style="3" customWidth="1"/>
    <col min="2829" max="2829" width="17.28515625" style="3" customWidth="1"/>
    <col min="2830" max="2830" width="17.140625" style="3" customWidth="1"/>
    <col min="2831" max="2831" width="17.28515625" style="3" customWidth="1"/>
    <col min="2832" max="3072" width="9.140625" style="3"/>
    <col min="3073" max="3073" width="15" style="3" customWidth="1"/>
    <col min="3074" max="3074" width="46.42578125" style="3" customWidth="1"/>
    <col min="3075" max="3075" width="17.85546875" style="3" customWidth="1"/>
    <col min="3076" max="3077" width="16.7109375" style="3" customWidth="1"/>
    <col min="3078" max="3078" width="17.28515625" style="3" customWidth="1"/>
    <col min="3079" max="3081" width="16.5703125" style="3" customWidth="1"/>
    <col min="3082" max="3082" width="16.85546875" style="3" customWidth="1"/>
    <col min="3083" max="3083" width="17.140625" style="3" customWidth="1"/>
    <col min="3084" max="3084" width="16.28515625" style="3" customWidth="1"/>
    <col min="3085" max="3085" width="17.28515625" style="3" customWidth="1"/>
    <col min="3086" max="3086" width="17.140625" style="3" customWidth="1"/>
    <col min="3087" max="3087" width="17.28515625" style="3" customWidth="1"/>
    <col min="3088" max="3328" width="9.140625" style="3"/>
    <col min="3329" max="3329" width="15" style="3" customWidth="1"/>
    <col min="3330" max="3330" width="46.42578125" style="3" customWidth="1"/>
    <col min="3331" max="3331" width="17.85546875" style="3" customWidth="1"/>
    <col min="3332" max="3333" width="16.7109375" style="3" customWidth="1"/>
    <col min="3334" max="3334" width="17.28515625" style="3" customWidth="1"/>
    <col min="3335" max="3337" width="16.5703125" style="3" customWidth="1"/>
    <col min="3338" max="3338" width="16.85546875" style="3" customWidth="1"/>
    <col min="3339" max="3339" width="17.140625" style="3" customWidth="1"/>
    <col min="3340" max="3340" width="16.28515625" style="3" customWidth="1"/>
    <col min="3341" max="3341" width="17.28515625" style="3" customWidth="1"/>
    <col min="3342" max="3342" width="17.140625" style="3" customWidth="1"/>
    <col min="3343" max="3343" width="17.28515625" style="3" customWidth="1"/>
    <col min="3344" max="3584" width="9.140625" style="3"/>
    <col min="3585" max="3585" width="15" style="3" customWidth="1"/>
    <col min="3586" max="3586" width="46.42578125" style="3" customWidth="1"/>
    <col min="3587" max="3587" width="17.85546875" style="3" customWidth="1"/>
    <col min="3588" max="3589" width="16.7109375" style="3" customWidth="1"/>
    <col min="3590" max="3590" width="17.28515625" style="3" customWidth="1"/>
    <col min="3591" max="3593" width="16.5703125" style="3" customWidth="1"/>
    <col min="3594" max="3594" width="16.85546875" style="3" customWidth="1"/>
    <col min="3595" max="3595" width="17.140625" style="3" customWidth="1"/>
    <col min="3596" max="3596" width="16.28515625" style="3" customWidth="1"/>
    <col min="3597" max="3597" width="17.28515625" style="3" customWidth="1"/>
    <col min="3598" max="3598" width="17.140625" style="3" customWidth="1"/>
    <col min="3599" max="3599" width="17.28515625" style="3" customWidth="1"/>
    <col min="3600" max="3840" width="9.140625" style="3"/>
    <col min="3841" max="3841" width="15" style="3" customWidth="1"/>
    <col min="3842" max="3842" width="46.42578125" style="3" customWidth="1"/>
    <col min="3843" max="3843" width="17.85546875" style="3" customWidth="1"/>
    <col min="3844" max="3845" width="16.7109375" style="3" customWidth="1"/>
    <col min="3846" max="3846" width="17.28515625" style="3" customWidth="1"/>
    <col min="3847" max="3849" width="16.5703125" style="3" customWidth="1"/>
    <col min="3850" max="3850" width="16.85546875" style="3" customWidth="1"/>
    <col min="3851" max="3851" width="17.140625" style="3" customWidth="1"/>
    <col min="3852" max="3852" width="16.28515625" style="3" customWidth="1"/>
    <col min="3853" max="3853" width="17.28515625" style="3" customWidth="1"/>
    <col min="3854" max="3854" width="17.140625" style="3" customWidth="1"/>
    <col min="3855" max="3855" width="17.28515625" style="3" customWidth="1"/>
    <col min="3856" max="4096" width="9.140625" style="3"/>
    <col min="4097" max="4097" width="15" style="3" customWidth="1"/>
    <col min="4098" max="4098" width="46.42578125" style="3" customWidth="1"/>
    <col min="4099" max="4099" width="17.85546875" style="3" customWidth="1"/>
    <col min="4100" max="4101" width="16.7109375" style="3" customWidth="1"/>
    <col min="4102" max="4102" width="17.28515625" style="3" customWidth="1"/>
    <col min="4103" max="4105" width="16.5703125" style="3" customWidth="1"/>
    <col min="4106" max="4106" width="16.85546875" style="3" customWidth="1"/>
    <col min="4107" max="4107" width="17.140625" style="3" customWidth="1"/>
    <col min="4108" max="4108" width="16.28515625" style="3" customWidth="1"/>
    <col min="4109" max="4109" width="17.28515625" style="3" customWidth="1"/>
    <col min="4110" max="4110" width="17.140625" style="3" customWidth="1"/>
    <col min="4111" max="4111" width="17.28515625" style="3" customWidth="1"/>
    <col min="4112" max="4352" width="9.140625" style="3"/>
    <col min="4353" max="4353" width="15" style="3" customWidth="1"/>
    <col min="4354" max="4354" width="46.42578125" style="3" customWidth="1"/>
    <col min="4355" max="4355" width="17.85546875" style="3" customWidth="1"/>
    <col min="4356" max="4357" width="16.7109375" style="3" customWidth="1"/>
    <col min="4358" max="4358" width="17.28515625" style="3" customWidth="1"/>
    <col min="4359" max="4361" width="16.5703125" style="3" customWidth="1"/>
    <col min="4362" max="4362" width="16.85546875" style="3" customWidth="1"/>
    <col min="4363" max="4363" width="17.140625" style="3" customWidth="1"/>
    <col min="4364" max="4364" width="16.28515625" style="3" customWidth="1"/>
    <col min="4365" max="4365" width="17.28515625" style="3" customWidth="1"/>
    <col min="4366" max="4366" width="17.140625" style="3" customWidth="1"/>
    <col min="4367" max="4367" width="17.28515625" style="3" customWidth="1"/>
    <col min="4368" max="4608" width="9.140625" style="3"/>
    <col min="4609" max="4609" width="15" style="3" customWidth="1"/>
    <col min="4610" max="4610" width="46.42578125" style="3" customWidth="1"/>
    <col min="4611" max="4611" width="17.85546875" style="3" customWidth="1"/>
    <col min="4612" max="4613" width="16.7109375" style="3" customWidth="1"/>
    <col min="4614" max="4614" width="17.28515625" style="3" customWidth="1"/>
    <col min="4615" max="4617" width="16.5703125" style="3" customWidth="1"/>
    <col min="4618" max="4618" width="16.85546875" style="3" customWidth="1"/>
    <col min="4619" max="4619" width="17.140625" style="3" customWidth="1"/>
    <col min="4620" max="4620" width="16.28515625" style="3" customWidth="1"/>
    <col min="4621" max="4621" width="17.28515625" style="3" customWidth="1"/>
    <col min="4622" max="4622" width="17.140625" style="3" customWidth="1"/>
    <col min="4623" max="4623" width="17.28515625" style="3" customWidth="1"/>
    <col min="4624" max="4864" width="9.140625" style="3"/>
    <col min="4865" max="4865" width="15" style="3" customWidth="1"/>
    <col min="4866" max="4866" width="46.42578125" style="3" customWidth="1"/>
    <col min="4867" max="4867" width="17.85546875" style="3" customWidth="1"/>
    <col min="4868" max="4869" width="16.7109375" style="3" customWidth="1"/>
    <col min="4870" max="4870" width="17.28515625" style="3" customWidth="1"/>
    <col min="4871" max="4873" width="16.5703125" style="3" customWidth="1"/>
    <col min="4874" max="4874" width="16.85546875" style="3" customWidth="1"/>
    <col min="4875" max="4875" width="17.140625" style="3" customWidth="1"/>
    <col min="4876" max="4876" width="16.28515625" style="3" customWidth="1"/>
    <col min="4877" max="4877" width="17.28515625" style="3" customWidth="1"/>
    <col min="4878" max="4878" width="17.140625" style="3" customWidth="1"/>
    <col min="4879" max="4879" width="17.28515625" style="3" customWidth="1"/>
    <col min="4880" max="5120" width="9.140625" style="3"/>
    <col min="5121" max="5121" width="15" style="3" customWidth="1"/>
    <col min="5122" max="5122" width="46.42578125" style="3" customWidth="1"/>
    <col min="5123" max="5123" width="17.85546875" style="3" customWidth="1"/>
    <col min="5124" max="5125" width="16.7109375" style="3" customWidth="1"/>
    <col min="5126" max="5126" width="17.28515625" style="3" customWidth="1"/>
    <col min="5127" max="5129" width="16.5703125" style="3" customWidth="1"/>
    <col min="5130" max="5130" width="16.85546875" style="3" customWidth="1"/>
    <col min="5131" max="5131" width="17.140625" style="3" customWidth="1"/>
    <col min="5132" max="5132" width="16.28515625" style="3" customWidth="1"/>
    <col min="5133" max="5133" width="17.28515625" style="3" customWidth="1"/>
    <col min="5134" max="5134" width="17.140625" style="3" customWidth="1"/>
    <col min="5135" max="5135" width="17.28515625" style="3" customWidth="1"/>
    <col min="5136" max="5376" width="9.140625" style="3"/>
    <col min="5377" max="5377" width="15" style="3" customWidth="1"/>
    <col min="5378" max="5378" width="46.42578125" style="3" customWidth="1"/>
    <col min="5379" max="5379" width="17.85546875" style="3" customWidth="1"/>
    <col min="5380" max="5381" width="16.7109375" style="3" customWidth="1"/>
    <col min="5382" max="5382" width="17.28515625" style="3" customWidth="1"/>
    <col min="5383" max="5385" width="16.5703125" style="3" customWidth="1"/>
    <col min="5386" max="5386" width="16.85546875" style="3" customWidth="1"/>
    <col min="5387" max="5387" width="17.140625" style="3" customWidth="1"/>
    <col min="5388" max="5388" width="16.28515625" style="3" customWidth="1"/>
    <col min="5389" max="5389" width="17.28515625" style="3" customWidth="1"/>
    <col min="5390" max="5390" width="17.140625" style="3" customWidth="1"/>
    <col min="5391" max="5391" width="17.28515625" style="3" customWidth="1"/>
    <col min="5392" max="5632" width="9.140625" style="3"/>
    <col min="5633" max="5633" width="15" style="3" customWidth="1"/>
    <col min="5634" max="5634" width="46.42578125" style="3" customWidth="1"/>
    <col min="5635" max="5635" width="17.85546875" style="3" customWidth="1"/>
    <col min="5636" max="5637" width="16.7109375" style="3" customWidth="1"/>
    <col min="5638" max="5638" width="17.28515625" style="3" customWidth="1"/>
    <col min="5639" max="5641" width="16.5703125" style="3" customWidth="1"/>
    <col min="5642" max="5642" width="16.85546875" style="3" customWidth="1"/>
    <col min="5643" max="5643" width="17.140625" style="3" customWidth="1"/>
    <col min="5644" max="5644" width="16.28515625" style="3" customWidth="1"/>
    <col min="5645" max="5645" width="17.28515625" style="3" customWidth="1"/>
    <col min="5646" max="5646" width="17.140625" style="3" customWidth="1"/>
    <col min="5647" max="5647" width="17.28515625" style="3" customWidth="1"/>
    <col min="5648" max="5888" width="9.140625" style="3"/>
    <col min="5889" max="5889" width="15" style="3" customWidth="1"/>
    <col min="5890" max="5890" width="46.42578125" style="3" customWidth="1"/>
    <col min="5891" max="5891" width="17.85546875" style="3" customWidth="1"/>
    <col min="5892" max="5893" width="16.7109375" style="3" customWidth="1"/>
    <col min="5894" max="5894" width="17.28515625" style="3" customWidth="1"/>
    <col min="5895" max="5897" width="16.5703125" style="3" customWidth="1"/>
    <col min="5898" max="5898" width="16.85546875" style="3" customWidth="1"/>
    <col min="5899" max="5899" width="17.140625" style="3" customWidth="1"/>
    <col min="5900" max="5900" width="16.28515625" style="3" customWidth="1"/>
    <col min="5901" max="5901" width="17.28515625" style="3" customWidth="1"/>
    <col min="5902" max="5902" width="17.140625" style="3" customWidth="1"/>
    <col min="5903" max="5903" width="17.28515625" style="3" customWidth="1"/>
    <col min="5904" max="6144" width="9.140625" style="3"/>
    <col min="6145" max="6145" width="15" style="3" customWidth="1"/>
    <col min="6146" max="6146" width="46.42578125" style="3" customWidth="1"/>
    <col min="6147" max="6147" width="17.85546875" style="3" customWidth="1"/>
    <col min="6148" max="6149" width="16.7109375" style="3" customWidth="1"/>
    <col min="6150" max="6150" width="17.28515625" style="3" customWidth="1"/>
    <col min="6151" max="6153" width="16.5703125" style="3" customWidth="1"/>
    <col min="6154" max="6154" width="16.85546875" style="3" customWidth="1"/>
    <col min="6155" max="6155" width="17.140625" style="3" customWidth="1"/>
    <col min="6156" max="6156" width="16.28515625" style="3" customWidth="1"/>
    <col min="6157" max="6157" width="17.28515625" style="3" customWidth="1"/>
    <col min="6158" max="6158" width="17.140625" style="3" customWidth="1"/>
    <col min="6159" max="6159" width="17.28515625" style="3" customWidth="1"/>
    <col min="6160" max="6400" width="9.140625" style="3"/>
    <col min="6401" max="6401" width="15" style="3" customWidth="1"/>
    <col min="6402" max="6402" width="46.42578125" style="3" customWidth="1"/>
    <col min="6403" max="6403" width="17.85546875" style="3" customWidth="1"/>
    <col min="6404" max="6405" width="16.7109375" style="3" customWidth="1"/>
    <col min="6406" max="6406" width="17.28515625" style="3" customWidth="1"/>
    <col min="6407" max="6409" width="16.5703125" style="3" customWidth="1"/>
    <col min="6410" max="6410" width="16.85546875" style="3" customWidth="1"/>
    <col min="6411" max="6411" width="17.140625" style="3" customWidth="1"/>
    <col min="6412" max="6412" width="16.28515625" style="3" customWidth="1"/>
    <col min="6413" max="6413" width="17.28515625" style="3" customWidth="1"/>
    <col min="6414" max="6414" width="17.140625" style="3" customWidth="1"/>
    <col min="6415" max="6415" width="17.28515625" style="3" customWidth="1"/>
    <col min="6416" max="6656" width="9.140625" style="3"/>
    <col min="6657" max="6657" width="15" style="3" customWidth="1"/>
    <col min="6658" max="6658" width="46.42578125" style="3" customWidth="1"/>
    <col min="6659" max="6659" width="17.85546875" style="3" customWidth="1"/>
    <col min="6660" max="6661" width="16.7109375" style="3" customWidth="1"/>
    <col min="6662" max="6662" width="17.28515625" style="3" customWidth="1"/>
    <col min="6663" max="6665" width="16.5703125" style="3" customWidth="1"/>
    <col min="6666" max="6666" width="16.85546875" style="3" customWidth="1"/>
    <col min="6667" max="6667" width="17.140625" style="3" customWidth="1"/>
    <col min="6668" max="6668" width="16.28515625" style="3" customWidth="1"/>
    <col min="6669" max="6669" width="17.28515625" style="3" customWidth="1"/>
    <col min="6670" max="6670" width="17.140625" style="3" customWidth="1"/>
    <col min="6671" max="6671" width="17.28515625" style="3" customWidth="1"/>
    <col min="6672" max="6912" width="9.140625" style="3"/>
    <col min="6913" max="6913" width="15" style="3" customWidth="1"/>
    <col min="6914" max="6914" width="46.42578125" style="3" customWidth="1"/>
    <col min="6915" max="6915" width="17.85546875" style="3" customWidth="1"/>
    <col min="6916" max="6917" width="16.7109375" style="3" customWidth="1"/>
    <col min="6918" max="6918" width="17.28515625" style="3" customWidth="1"/>
    <col min="6919" max="6921" width="16.5703125" style="3" customWidth="1"/>
    <col min="6922" max="6922" width="16.85546875" style="3" customWidth="1"/>
    <col min="6923" max="6923" width="17.140625" style="3" customWidth="1"/>
    <col min="6924" max="6924" width="16.28515625" style="3" customWidth="1"/>
    <col min="6925" max="6925" width="17.28515625" style="3" customWidth="1"/>
    <col min="6926" max="6926" width="17.140625" style="3" customWidth="1"/>
    <col min="6927" max="6927" width="17.28515625" style="3" customWidth="1"/>
    <col min="6928" max="7168" width="9.140625" style="3"/>
    <col min="7169" max="7169" width="15" style="3" customWidth="1"/>
    <col min="7170" max="7170" width="46.42578125" style="3" customWidth="1"/>
    <col min="7171" max="7171" width="17.85546875" style="3" customWidth="1"/>
    <col min="7172" max="7173" width="16.7109375" style="3" customWidth="1"/>
    <col min="7174" max="7174" width="17.28515625" style="3" customWidth="1"/>
    <col min="7175" max="7177" width="16.5703125" style="3" customWidth="1"/>
    <col min="7178" max="7178" width="16.85546875" style="3" customWidth="1"/>
    <col min="7179" max="7179" width="17.140625" style="3" customWidth="1"/>
    <col min="7180" max="7180" width="16.28515625" style="3" customWidth="1"/>
    <col min="7181" max="7181" width="17.28515625" style="3" customWidth="1"/>
    <col min="7182" max="7182" width="17.140625" style="3" customWidth="1"/>
    <col min="7183" max="7183" width="17.28515625" style="3" customWidth="1"/>
    <col min="7184" max="7424" width="9.140625" style="3"/>
    <col min="7425" max="7425" width="15" style="3" customWidth="1"/>
    <col min="7426" max="7426" width="46.42578125" style="3" customWidth="1"/>
    <col min="7427" max="7427" width="17.85546875" style="3" customWidth="1"/>
    <col min="7428" max="7429" width="16.7109375" style="3" customWidth="1"/>
    <col min="7430" max="7430" width="17.28515625" style="3" customWidth="1"/>
    <col min="7431" max="7433" width="16.5703125" style="3" customWidth="1"/>
    <col min="7434" max="7434" width="16.85546875" style="3" customWidth="1"/>
    <col min="7435" max="7435" width="17.140625" style="3" customWidth="1"/>
    <col min="7436" max="7436" width="16.28515625" style="3" customWidth="1"/>
    <col min="7437" max="7437" width="17.28515625" style="3" customWidth="1"/>
    <col min="7438" max="7438" width="17.140625" style="3" customWidth="1"/>
    <col min="7439" max="7439" width="17.28515625" style="3" customWidth="1"/>
    <col min="7440" max="7680" width="9.140625" style="3"/>
    <col min="7681" max="7681" width="15" style="3" customWidth="1"/>
    <col min="7682" max="7682" width="46.42578125" style="3" customWidth="1"/>
    <col min="7683" max="7683" width="17.85546875" style="3" customWidth="1"/>
    <col min="7684" max="7685" width="16.7109375" style="3" customWidth="1"/>
    <col min="7686" max="7686" width="17.28515625" style="3" customWidth="1"/>
    <col min="7687" max="7689" width="16.5703125" style="3" customWidth="1"/>
    <col min="7690" max="7690" width="16.85546875" style="3" customWidth="1"/>
    <col min="7691" max="7691" width="17.140625" style="3" customWidth="1"/>
    <col min="7692" max="7692" width="16.28515625" style="3" customWidth="1"/>
    <col min="7693" max="7693" width="17.28515625" style="3" customWidth="1"/>
    <col min="7694" max="7694" width="17.140625" style="3" customWidth="1"/>
    <col min="7695" max="7695" width="17.28515625" style="3" customWidth="1"/>
    <col min="7696" max="7936" width="9.140625" style="3"/>
    <col min="7937" max="7937" width="15" style="3" customWidth="1"/>
    <col min="7938" max="7938" width="46.42578125" style="3" customWidth="1"/>
    <col min="7939" max="7939" width="17.85546875" style="3" customWidth="1"/>
    <col min="7940" max="7941" width="16.7109375" style="3" customWidth="1"/>
    <col min="7942" max="7942" width="17.28515625" style="3" customWidth="1"/>
    <col min="7943" max="7945" width="16.5703125" style="3" customWidth="1"/>
    <col min="7946" max="7946" width="16.85546875" style="3" customWidth="1"/>
    <col min="7947" max="7947" width="17.140625" style="3" customWidth="1"/>
    <col min="7948" max="7948" width="16.28515625" style="3" customWidth="1"/>
    <col min="7949" max="7949" width="17.28515625" style="3" customWidth="1"/>
    <col min="7950" max="7950" width="17.140625" style="3" customWidth="1"/>
    <col min="7951" max="7951" width="17.28515625" style="3" customWidth="1"/>
    <col min="7952" max="8192" width="9.140625" style="3"/>
    <col min="8193" max="8193" width="15" style="3" customWidth="1"/>
    <col min="8194" max="8194" width="46.42578125" style="3" customWidth="1"/>
    <col min="8195" max="8195" width="17.85546875" style="3" customWidth="1"/>
    <col min="8196" max="8197" width="16.7109375" style="3" customWidth="1"/>
    <col min="8198" max="8198" width="17.28515625" style="3" customWidth="1"/>
    <col min="8199" max="8201" width="16.5703125" style="3" customWidth="1"/>
    <col min="8202" max="8202" width="16.85546875" style="3" customWidth="1"/>
    <col min="8203" max="8203" width="17.140625" style="3" customWidth="1"/>
    <col min="8204" max="8204" width="16.28515625" style="3" customWidth="1"/>
    <col min="8205" max="8205" width="17.28515625" style="3" customWidth="1"/>
    <col min="8206" max="8206" width="17.140625" style="3" customWidth="1"/>
    <col min="8207" max="8207" width="17.28515625" style="3" customWidth="1"/>
    <col min="8208" max="8448" width="9.140625" style="3"/>
    <col min="8449" max="8449" width="15" style="3" customWidth="1"/>
    <col min="8450" max="8450" width="46.42578125" style="3" customWidth="1"/>
    <col min="8451" max="8451" width="17.85546875" style="3" customWidth="1"/>
    <col min="8452" max="8453" width="16.7109375" style="3" customWidth="1"/>
    <col min="8454" max="8454" width="17.28515625" style="3" customWidth="1"/>
    <col min="8455" max="8457" width="16.5703125" style="3" customWidth="1"/>
    <col min="8458" max="8458" width="16.85546875" style="3" customWidth="1"/>
    <col min="8459" max="8459" width="17.140625" style="3" customWidth="1"/>
    <col min="8460" max="8460" width="16.28515625" style="3" customWidth="1"/>
    <col min="8461" max="8461" width="17.28515625" style="3" customWidth="1"/>
    <col min="8462" max="8462" width="17.140625" style="3" customWidth="1"/>
    <col min="8463" max="8463" width="17.28515625" style="3" customWidth="1"/>
    <col min="8464" max="8704" width="9.140625" style="3"/>
    <col min="8705" max="8705" width="15" style="3" customWidth="1"/>
    <col min="8706" max="8706" width="46.42578125" style="3" customWidth="1"/>
    <col min="8707" max="8707" width="17.85546875" style="3" customWidth="1"/>
    <col min="8708" max="8709" width="16.7109375" style="3" customWidth="1"/>
    <col min="8710" max="8710" width="17.28515625" style="3" customWidth="1"/>
    <col min="8711" max="8713" width="16.5703125" style="3" customWidth="1"/>
    <col min="8714" max="8714" width="16.85546875" style="3" customWidth="1"/>
    <col min="8715" max="8715" width="17.140625" style="3" customWidth="1"/>
    <col min="8716" max="8716" width="16.28515625" style="3" customWidth="1"/>
    <col min="8717" max="8717" width="17.28515625" style="3" customWidth="1"/>
    <col min="8718" max="8718" width="17.140625" style="3" customWidth="1"/>
    <col min="8719" max="8719" width="17.28515625" style="3" customWidth="1"/>
    <col min="8720" max="8960" width="9.140625" style="3"/>
    <col min="8961" max="8961" width="15" style="3" customWidth="1"/>
    <col min="8962" max="8962" width="46.42578125" style="3" customWidth="1"/>
    <col min="8963" max="8963" width="17.85546875" style="3" customWidth="1"/>
    <col min="8964" max="8965" width="16.7109375" style="3" customWidth="1"/>
    <col min="8966" max="8966" width="17.28515625" style="3" customWidth="1"/>
    <col min="8967" max="8969" width="16.5703125" style="3" customWidth="1"/>
    <col min="8970" max="8970" width="16.85546875" style="3" customWidth="1"/>
    <col min="8971" max="8971" width="17.140625" style="3" customWidth="1"/>
    <col min="8972" max="8972" width="16.28515625" style="3" customWidth="1"/>
    <col min="8973" max="8973" width="17.28515625" style="3" customWidth="1"/>
    <col min="8974" max="8974" width="17.140625" style="3" customWidth="1"/>
    <col min="8975" max="8975" width="17.28515625" style="3" customWidth="1"/>
    <col min="8976" max="9216" width="9.140625" style="3"/>
    <col min="9217" max="9217" width="15" style="3" customWidth="1"/>
    <col min="9218" max="9218" width="46.42578125" style="3" customWidth="1"/>
    <col min="9219" max="9219" width="17.85546875" style="3" customWidth="1"/>
    <col min="9220" max="9221" width="16.7109375" style="3" customWidth="1"/>
    <col min="9222" max="9222" width="17.28515625" style="3" customWidth="1"/>
    <col min="9223" max="9225" width="16.5703125" style="3" customWidth="1"/>
    <col min="9226" max="9226" width="16.85546875" style="3" customWidth="1"/>
    <col min="9227" max="9227" width="17.140625" style="3" customWidth="1"/>
    <col min="9228" max="9228" width="16.28515625" style="3" customWidth="1"/>
    <col min="9229" max="9229" width="17.28515625" style="3" customWidth="1"/>
    <col min="9230" max="9230" width="17.140625" style="3" customWidth="1"/>
    <col min="9231" max="9231" width="17.28515625" style="3" customWidth="1"/>
    <col min="9232" max="9472" width="9.140625" style="3"/>
    <col min="9473" max="9473" width="15" style="3" customWidth="1"/>
    <col min="9474" max="9474" width="46.42578125" style="3" customWidth="1"/>
    <col min="9475" max="9475" width="17.85546875" style="3" customWidth="1"/>
    <col min="9476" max="9477" width="16.7109375" style="3" customWidth="1"/>
    <col min="9478" max="9478" width="17.28515625" style="3" customWidth="1"/>
    <col min="9479" max="9481" width="16.5703125" style="3" customWidth="1"/>
    <col min="9482" max="9482" width="16.85546875" style="3" customWidth="1"/>
    <col min="9483" max="9483" width="17.140625" style="3" customWidth="1"/>
    <col min="9484" max="9484" width="16.28515625" style="3" customWidth="1"/>
    <col min="9485" max="9485" width="17.28515625" style="3" customWidth="1"/>
    <col min="9486" max="9486" width="17.140625" style="3" customWidth="1"/>
    <col min="9487" max="9487" width="17.28515625" style="3" customWidth="1"/>
    <col min="9488" max="9728" width="9.140625" style="3"/>
    <col min="9729" max="9729" width="15" style="3" customWidth="1"/>
    <col min="9730" max="9730" width="46.42578125" style="3" customWidth="1"/>
    <col min="9731" max="9731" width="17.85546875" style="3" customWidth="1"/>
    <col min="9732" max="9733" width="16.7109375" style="3" customWidth="1"/>
    <col min="9734" max="9734" width="17.28515625" style="3" customWidth="1"/>
    <col min="9735" max="9737" width="16.5703125" style="3" customWidth="1"/>
    <col min="9738" max="9738" width="16.85546875" style="3" customWidth="1"/>
    <col min="9739" max="9739" width="17.140625" style="3" customWidth="1"/>
    <col min="9740" max="9740" width="16.28515625" style="3" customWidth="1"/>
    <col min="9741" max="9741" width="17.28515625" style="3" customWidth="1"/>
    <col min="9742" max="9742" width="17.140625" style="3" customWidth="1"/>
    <col min="9743" max="9743" width="17.28515625" style="3" customWidth="1"/>
    <col min="9744" max="9984" width="9.140625" style="3"/>
    <col min="9985" max="9985" width="15" style="3" customWidth="1"/>
    <col min="9986" max="9986" width="46.42578125" style="3" customWidth="1"/>
    <col min="9987" max="9987" width="17.85546875" style="3" customWidth="1"/>
    <col min="9988" max="9989" width="16.7109375" style="3" customWidth="1"/>
    <col min="9990" max="9990" width="17.28515625" style="3" customWidth="1"/>
    <col min="9991" max="9993" width="16.5703125" style="3" customWidth="1"/>
    <col min="9994" max="9994" width="16.85546875" style="3" customWidth="1"/>
    <col min="9995" max="9995" width="17.140625" style="3" customWidth="1"/>
    <col min="9996" max="9996" width="16.28515625" style="3" customWidth="1"/>
    <col min="9997" max="9997" width="17.28515625" style="3" customWidth="1"/>
    <col min="9998" max="9998" width="17.140625" style="3" customWidth="1"/>
    <col min="9999" max="9999" width="17.28515625" style="3" customWidth="1"/>
    <col min="10000" max="10240" width="9.140625" style="3"/>
    <col min="10241" max="10241" width="15" style="3" customWidth="1"/>
    <col min="10242" max="10242" width="46.42578125" style="3" customWidth="1"/>
    <col min="10243" max="10243" width="17.85546875" style="3" customWidth="1"/>
    <col min="10244" max="10245" width="16.7109375" style="3" customWidth="1"/>
    <col min="10246" max="10246" width="17.28515625" style="3" customWidth="1"/>
    <col min="10247" max="10249" width="16.5703125" style="3" customWidth="1"/>
    <col min="10250" max="10250" width="16.85546875" style="3" customWidth="1"/>
    <col min="10251" max="10251" width="17.140625" style="3" customWidth="1"/>
    <col min="10252" max="10252" width="16.28515625" style="3" customWidth="1"/>
    <col min="10253" max="10253" width="17.28515625" style="3" customWidth="1"/>
    <col min="10254" max="10254" width="17.140625" style="3" customWidth="1"/>
    <col min="10255" max="10255" width="17.28515625" style="3" customWidth="1"/>
    <col min="10256" max="10496" width="9.140625" style="3"/>
    <col min="10497" max="10497" width="15" style="3" customWidth="1"/>
    <col min="10498" max="10498" width="46.42578125" style="3" customWidth="1"/>
    <col min="10499" max="10499" width="17.85546875" style="3" customWidth="1"/>
    <col min="10500" max="10501" width="16.7109375" style="3" customWidth="1"/>
    <col min="10502" max="10502" width="17.28515625" style="3" customWidth="1"/>
    <col min="10503" max="10505" width="16.5703125" style="3" customWidth="1"/>
    <col min="10506" max="10506" width="16.85546875" style="3" customWidth="1"/>
    <col min="10507" max="10507" width="17.140625" style="3" customWidth="1"/>
    <col min="10508" max="10508" width="16.28515625" style="3" customWidth="1"/>
    <col min="10509" max="10509" width="17.28515625" style="3" customWidth="1"/>
    <col min="10510" max="10510" width="17.140625" style="3" customWidth="1"/>
    <col min="10511" max="10511" width="17.28515625" style="3" customWidth="1"/>
    <col min="10512" max="10752" width="9.140625" style="3"/>
    <col min="10753" max="10753" width="15" style="3" customWidth="1"/>
    <col min="10754" max="10754" width="46.42578125" style="3" customWidth="1"/>
    <col min="10755" max="10755" width="17.85546875" style="3" customWidth="1"/>
    <col min="10756" max="10757" width="16.7109375" style="3" customWidth="1"/>
    <col min="10758" max="10758" width="17.28515625" style="3" customWidth="1"/>
    <col min="10759" max="10761" width="16.5703125" style="3" customWidth="1"/>
    <col min="10762" max="10762" width="16.85546875" style="3" customWidth="1"/>
    <col min="10763" max="10763" width="17.140625" style="3" customWidth="1"/>
    <col min="10764" max="10764" width="16.28515625" style="3" customWidth="1"/>
    <col min="10765" max="10765" width="17.28515625" style="3" customWidth="1"/>
    <col min="10766" max="10766" width="17.140625" style="3" customWidth="1"/>
    <col min="10767" max="10767" width="17.28515625" style="3" customWidth="1"/>
    <col min="10768" max="11008" width="9.140625" style="3"/>
    <col min="11009" max="11009" width="15" style="3" customWidth="1"/>
    <col min="11010" max="11010" width="46.42578125" style="3" customWidth="1"/>
    <col min="11011" max="11011" width="17.85546875" style="3" customWidth="1"/>
    <col min="11012" max="11013" width="16.7109375" style="3" customWidth="1"/>
    <col min="11014" max="11014" width="17.28515625" style="3" customWidth="1"/>
    <col min="11015" max="11017" width="16.5703125" style="3" customWidth="1"/>
    <col min="11018" max="11018" width="16.85546875" style="3" customWidth="1"/>
    <col min="11019" max="11019" width="17.140625" style="3" customWidth="1"/>
    <col min="11020" max="11020" width="16.28515625" style="3" customWidth="1"/>
    <col min="11021" max="11021" width="17.28515625" style="3" customWidth="1"/>
    <col min="11022" max="11022" width="17.140625" style="3" customWidth="1"/>
    <col min="11023" max="11023" width="17.28515625" style="3" customWidth="1"/>
    <col min="11024" max="11264" width="9.140625" style="3"/>
    <col min="11265" max="11265" width="15" style="3" customWidth="1"/>
    <col min="11266" max="11266" width="46.42578125" style="3" customWidth="1"/>
    <col min="11267" max="11267" width="17.85546875" style="3" customWidth="1"/>
    <col min="11268" max="11269" width="16.7109375" style="3" customWidth="1"/>
    <col min="11270" max="11270" width="17.28515625" style="3" customWidth="1"/>
    <col min="11271" max="11273" width="16.5703125" style="3" customWidth="1"/>
    <col min="11274" max="11274" width="16.85546875" style="3" customWidth="1"/>
    <col min="11275" max="11275" width="17.140625" style="3" customWidth="1"/>
    <col min="11276" max="11276" width="16.28515625" style="3" customWidth="1"/>
    <col min="11277" max="11277" width="17.28515625" style="3" customWidth="1"/>
    <col min="11278" max="11278" width="17.140625" style="3" customWidth="1"/>
    <col min="11279" max="11279" width="17.28515625" style="3" customWidth="1"/>
    <col min="11280" max="11520" width="9.140625" style="3"/>
    <col min="11521" max="11521" width="15" style="3" customWidth="1"/>
    <col min="11522" max="11522" width="46.42578125" style="3" customWidth="1"/>
    <col min="11523" max="11523" width="17.85546875" style="3" customWidth="1"/>
    <col min="11524" max="11525" width="16.7109375" style="3" customWidth="1"/>
    <col min="11526" max="11526" width="17.28515625" style="3" customWidth="1"/>
    <col min="11527" max="11529" width="16.5703125" style="3" customWidth="1"/>
    <col min="11530" max="11530" width="16.85546875" style="3" customWidth="1"/>
    <col min="11531" max="11531" width="17.140625" style="3" customWidth="1"/>
    <col min="11532" max="11532" width="16.28515625" style="3" customWidth="1"/>
    <col min="11533" max="11533" width="17.28515625" style="3" customWidth="1"/>
    <col min="11534" max="11534" width="17.140625" style="3" customWidth="1"/>
    <col min="11535" max="11535" width="17.28515625" style="3" customWidth="1"/>
    <col min="11536" max="11776" width="9.140625" style="3"/>
    <col min="11777" max="11777" width="15" style="3" customWidth="1"/>
    <col min="11778" max="11778" width="46.42578125" style="3" customWidth="1"/>
    <col min="11779" max="11779" width="17.85546875" style="3" customWidth="1"/>
    <col min="11780" max="11781" width="16.7109375" style="3" customWidth="1"/>
    <col min="11782" max="11782" width="17.28515625" style="3" customWidth="1"/>
    <col min="11783" max="11785" width="16.5703125" style="3" customWidth="1"/>
    <col min="11786" max="11786" width="16.85546875" style="3" customWidth="1"/>
    <col min="11787" max="11787" width="17.140625" style="3" customWidth="1"/>
    <col min="11788" max="11788" width="16.28515625" style="3" customWidth="1"/>
    <col min="11789" max="11789" width="17.28515625" style="3" customWidth="1"/>
    <col min="11790" max="11790" width="17.140625" style="3" customWidth="1"/>
    <col min="11791" max="11791" width="17.28515625" style="3" customWidth="1"/>
    <col min="11792" max="12032" width="9.140625" style="3"/>
    <col min="12033" max="12033" width="15" style="3" customWidth="1"/>
    <col min="12034" max="12034" width="46.42578125" style="3" customWidth="1"/>
    <col min="12035" max="12035" width="17.85546875" style="3" customWidth="1"/>
    <col min="12036" max="12037" width="16.7109375" style="3" customWidth="1"/>
    <col min="12038" max="12038" width="17.28515625" style="3" customWidth="1"/>
    <col min="12039" max="12041" width="16.5703125" style="3" customWidth="1"/>
    <col min="12042" max="12042" width="16.85546875" style="3" customWidth="1"/>
    <col min="12043" max="12043" width="17.140625" style="3" customWidth="1"/>
    <col min="12044" max="12044" width="16.28515625" style="3" customWidth="1"/>
    <col min="12045" max="12045" width="17.28515625" style="3" customWidth="1"/>
    <col min="12046" max="12046" width="17.140625" style="3" customWidth="1"/>
    <col min="12047" max="12047" width="17.28515625" style="3" customWidth="1"/>
    <col min="12048" max="12288" width="9.140625" style="3"/>
    <col min="12289" max="12289" width="15" style="3" customWidth="1"/>
    <col min="12290" max="12290" width="46.42578125" style="3" customWidth="1"/>
    <col min="12291" max="12291" width="17.85546875" style="3" customWidth="1"/>
    <col min="12292" max="12293" width="16.7109375" style="3" customWidth="1"/>
    <col min="12294" max="12294" width="17.28515625" style="3" customWidth="1"/>
    <col min="12295" max="12297" width="16.5703125" style="3" customWidth="1"/>
    <col min="12298" max="12298" width="16.85546875" style="3" customWidth="1"/>
    <col min="12299" max="12299" width="17.140625" style="3" customWidth="1"/>
    <col min="12300" max="12300" width="16.28515625" style="3" customWidth="1"/>
    <col min="12301" max="12301" width="17.28515625" style="3" customWidth="1"/>
    <col min="12302" max="12302" width="17.140625" style="3" customWidth="1"/>
    <col min="12303" max="12303" width="17.28515625" style="3" customWidth="1"/>
    <col min="12304" max="12544" width="9.140625" style="3"/>
    <col min="12545" max="12545" width="15" style="3" customWidth="1"/>
    <col min="12546" max="12546" width="46.42578125" style="3" customWidth="1"/>
    <col min="12547" max="12547" width="17.85546875" style="3" customWidth="1"/>
    <col min="12548" max="12549" width="16.7109375" style="3" customWidth="1"/>
    <col min="12550" max="12550" width="17.28515625" style="3" customWidth="1"/>
    <col min="12551" max="12553" width="16.5703125" style="3" customWidth="1"/>
    <col min="12554" max="12554" width="16.85546875" style="3" customWidth="1"/>
    <col min="12555" max="12555" width="17.140625" style="3" customWidth="1"/>
    <col min="12556" max="12556" width="16.28515625" style="3" customWidth="1"/>
    <col min="12557" max="12557" width="17.28515625" style="3" customWidth="1"/>
    <col min="12558" max="12558" width="17.140625" style="3" customWidth="1"/>
    <col min="12559" max="12559" width="17.28515625" style="3" customWidth="1"/>
    <col min="12560" max="12800" width="9.140625" style="3"/>
    <col min="12801" max="12801" width="15" style="3" customWidth="1"/>
    <col min="12802" max="12802" width="46.42578125" style="3" customWidth="1"/>
    <col min="12803" max="12803" width="17.85546875" style="3" customWidth="1"/>
    <col min="12804" max="12805" width="16.7109375" style="3" customWidth="1"/>
    <col min="12806" max="12806" width="17.28515625" style="3" customWidth="1"/>
    <col min="12807" max="12809" width="16.5703125" style="3" customWidth="1"/>
    <col min="12810" max="12810" width="16.85546875" style="3" customWidth="1"/>
    <col min="12811" max="12811" width="17.140625" style="3" customWidth="1"/>
    <col min="12812" max="12812" width="16.28515625" style="3" customWidth="1"/>
    <col min="12813" max="12813" width="17.28515625" style="3" customWidth="1"/>
    <col min="12814" max="12814" width="17.140625" style="3" customWidth="1"/>
    <col min="12815" max="12815" width="17.28515625" style="3" customWidth="1"/>
    <col min="12816" max="13056" width="9.140625" style="3"/>
    <col min="13057" max="13057" width="15" style="3" customWidth="1"/>
    <col min="13058" max="13058" width="46.42578125" style="3" customWidth="1"/>
    <col min="13059" max="13059" width="17.85546875" style="3" customWidth="1"/>
    <col min="13060" max="13061" width="16.7109375" style="3" customWidth="1"/>
    <col min="13062" max="13062" width="17.28515625" style="3" customWidth="1"/>
    <col min="13063" max="13065" width="16.5703125" style="3" customWidth="1"/>
    <col min="13066" max="13066" width="16.85546875" style="3" customWidth="1"/>
    <col min="13067" max="13067" width="17.140625" style="3" customWidth="1"/>
    <col min="13068" max="13068" width="16.28515625" style="3" customWidth="1"/>
    <col min="13069" max="13069" width="17.28515625" style="3" customWidth="1"/>
    <col min="13070" max="13070" width="17.140625" style="3" customWidth="1"/>
    <col min="13071" max="13071" width="17.28515625" style="3" customWidth="1"/>
    <col min="13072" max="13312" width="9.140625" style="3"/>
    <col min="13313" max="13313" width="15" style="3" customWidth="1"/>
    <col min="13314" max="13314" width="46.42578125" style="3" customWidth="1"/>
    <col min="13315" max="13315" width="17.85546875" style="3" customWidth="1"/>
    <col min="13316" max="13317" width="16.7109375" style="3" customWidth="1"/>
    <col min="13318" max="13318" width="17.28515625" style="3" customWidth="1"/>
    <col min="13319" max="13321" width="16.5703125" style="3" customWidth="1"/>
    <col min="13322" max="13322" width="16.85546875" style="3" customWidth="1"/>
    <col min="13323" max="13323" width="17.140625" style="3" customWidth="1"/>
    <col min="13324" max="13324" width="16.28515625" style="3" customWidth="1"/>
    <col min="13325" max="13325" width="17.28515625" style="3" customWidth="1"/>
    <col min="13326" max="13326" width="17.140625" style="3" customWidth="1"/>
    <col min="13327" max="13327" width="17.28515625" style="3" customWidth="1"/>
    <col min="13328" max="13568" width="9.140625" style="3"/>
    <col min="13569" max="13569" width="15" style="3" customWidth="1"/>
    <col min="13570" max="13570" width="46.42578125" style="3" customWidth="1"/>
    <col min="13571" max="13571" width="17.85546875" style="3" customWidth="1"/>
    <col min="13572" max="13573" width="16.7109375" style="3" customWidth="1"/>
    <col min="13574" max="13574" width="17.28515625" style="3" customWidth="1"/>
    <col min="13575" max="13577" width="16.5703125" style="3" customWidth="1"/>
    <col min="13578" max="13578" width="16.85546875" style="3" customWidth="1"/>
    <col min="13579" max="13579" width="17.140625" style="3" customWidth="1"/>
    <col min="13580" max="13580" width="16.28515625" style="3" customWidth="1"/>
    <col min="13581" max="13581" width="17.28515625" style="3" customWidth="1"/>
    <col min="13582" max="13582" width="17.140625" style="3" customWidth="1"/>
    <col min="13583" max="13583" width="17.28515625" style="3" customWidth="1"/>
    <col min="13584" max="13824" width="9.140625" style="3"/>
    <col min="13825" max="13825" width="15" style="3" customWidth="1"/>
    <col min="13826" max="13826" width="46.42578125" style="3" customWidth="1"/>
    <col min="13827" max="13827" width="17.85546875" style="3" customWidth="1"/>
    <col min="13828" max="13829" width="16.7109375" style="3" customWidth="1"/>
    <col min="13830" max="13830" width="17.28515625" style="3" customWidth="1"/>
    <col min="13831" max="13833" width="16.5703125" style="3" customWidth="1"/>
    <col min="13834" max="13834" width="16.85546875" style="3" customWidth="1"/>
    <col min="13835" max="13835" width="17.140625" style="3" customWidth="1"/>
    <col min="13836" max="13836" width="16.28515625" style="3" customWidth="1"/>
    <col min="13837" max="13837" width="17.28515625" style="3" customWidth="1"/>
    <col min="13838" max="13838" width="17.140625" style="3" customWidth="1"/>
    <col min="13839" max="13839" width="17.28515625" style="3" customWidth="1"/>
    <col min="13840" max="14080" width="9.140625" style="3"/>
    <col min="14081" max="14081" width="15" style="3" customWidth="1"/>
    <col min="14082" max="14082" width="46.42578125" style="3" customWidth="1"/>
    <col min="14083" max="14083" width="17.85546875" style="3" customWidth="1"/>
    <col min="14084" max="14085" width="16.7109375" style="3" customWidth="1"/>
    <col min="14086" max="14086" width="17.28515625" style="3" customWidth="1"/>
    <col min="14087" max="14089" width="16.5703125" style="3" customWidth="1"/>
    <col min="14090" max="14090" width="16.85546875" style="3" customWidth="1"/>
    <col min="14091" max="14091" width="17.140625" style="3" customWidth="1"/>
    <col min="14092" max="14092" width="16.28515625" style="3" customWidth="1"/>
    <col min="14093" max="14093" width="17.28515625" style="3" customWidth="1"/>
    <col min="14094" max="14094" width="17.140625" style="3" customWidth="1"/>
    <col min="14095" max="14095" width="17.28515625" style="3" customWidth="1"/>
    <col min="14096" max="14336" width="9.140625" style="3"/>
    <col min="14337" max="14337" width="15" style="3" customWidth="1"/>
    <col min="14338" max="14338" width="46.42578125" style="3" customWidth="1"/>
    <col min="14339" max="14339" width="17.85546875" style="3" customWidth="1"/>
    <col min="14340" max="14341" width="16.7109375" style="3" customWidth="1"/>
    <col min="14342" max="14342" width="17.28515625" style="3" customWidth="1"/>
    <col min="14343" max="14345" width="16.5703125" style="3" customWidth="1"/>
    <col min="14346" max="14346" width="16.85546875" style="3" customWidth="1"/>
    <col min="14347" max="14347" width="17.140625" style="3" customWidth="1"/>
    <col min="14348" max="14348" width="16.28515625" style="3" customWidth="1"/>
    <col min="14349" max="14349" width="17.28515625" style="3" customWidth="1"/>
    <col min="14350" max="14350" width="17.140625" style="3" customWidth="1"/>
    <col min="14351" max="14351" width="17.28515625" style="3" customWidth="1"/>
    <col min="14352" max="14592" width="9.140625" style="3"/>
    <col min="14593" max="14593" width="15" style="3" customWidth="1"/>
    <col min="14594" max="14594" width="46.42578125" style="3" customWidth="1"/>
    <col min="14595" max="14595" width="17.85546875" style="3" customWidth="1"/>
    <col min="14596" max="14597" width="16.7109375" style="3" customWidth="1"/>
    <col min="14598" max="14598" width="17.28515625" style="3" customWidth="1"/>
    <col min="14599" max="14601" width="16.5703125" style="3" customWidth="1"/>
    <col min="14602" max="14602" width="16.85546875" style="3" customWidth="1"/>
    <col min="14603" max="14603" width="17.140625" style="3" customWidth="1"/>
    <col min="14604" max="14604" width="16.28515625" style="3" customWidth="1"/>
    <col min="14605" max="14605" width="17.28515625" style="3" customWidth="1"/>
    <col min="14606" max="14606" width="17.140625" style="3" customWidth="1"/>
    <col min="14607" max="14607" width="17.28515625" style="3" customWidth="1"/>
    <col min="14608" max="14848" width="9.140625" style="3"/>
    <col min="14849" max="14849" width="15" style="3" customWidth="1"/>
    <col min="14850" max="14850" width="46.42578125" style="3" customWidth="1"/>
    <col min="14851" max="14851" width="17.85546875" style="3" customWidth="1"/>
    <col min="14852" max="14853" width="16.7109375" style="3" customWidth="1"/>
    <col min="14854" max="14854" width="17.28515625" style="3" customWidth="1"/>
    <col min="14855" max="14857" width="16.5703125" style="3" customWidth="1"/>
    <col min="14858" max="14858" width="16.85546875" style="3" customWidth="1"/>
    <col min="14859" max="14859" width="17.140625" style="3" customWidth="1"/>
    <col min="14860" max="14860" width="16.28515625" style="3" customWidth="1"/>
    <col min="14861" max="14861" width="17.28515625" style="3" customWidth="1"/>
    <col min="14862" max="14862" width="17.140625" style="3" customWidth="1"/>
    <col min="14863" max="14863" width="17.28515625" style="3" customWidth="1"/>
    <col min="14864" max="15104" width="9.140625" style="3"/>
    <col min="15105" max="15105" width="15" style="3" customWidth="1"/>
    <col min="15106" max="15106" width="46.42578125" style="3" customWidth="1"/>
    <col min="15107" max="15107" width="17.85546875" style="3" customWidth="1"/>
    <col min="15108" max="15109" width="16.7109375" style="3" customWidth="1"/>
    <col min="15110" max="15110" width="17.28515625" style="3" customWidth="1"/>
    <col min="15111" max="15113" width="16.5703125" style="3" customWidth="1"/>
    <col min="15114" max="15114" width="16.85546875" style="3" customWidth="1"/>
    <col min="15115" max="15115" width="17.140625" style="3" customWidth="1"/>
    <col min="15116" max="15116" width="16.28515625" style="3" customWidth="1"/>
    <col min="15117" max="15117" width="17.28515625" style="3" customWidth="1"/>
    <col min="15118" max="15118" width="17.140625" style="3" customWidth="1"/>
    <col min="15119" max="15119" width="17.28515625" style="3" customWidth="1"/>
    <col min="15120" max="15360" width="9.140625" style="3"/>
    <col min="15361" max="15361" width="15" style="3" customWidth="1"/>
    <col min="15362" max="15362" width="46.42578125" style="3" customWidth="1"/>
    <col min="15363" max="15363" width="17.85546875" style="3" customWidth="1"/>
    <col min="15364" max="15365" width="16.7109375" style="3" customWidth="1"/>
    <col min="15366" max="15366" width="17.28515625" style="3" customWidth="1"/>
    <col min="15367" max="15369" width="16.5703125" style="3" customWidth="1"/>
    <col min="15370" max="15370" width="16.85546875" style="3" customWidth="1"/>
    <col min="15371" max="15371" width="17.140625" style="3" customWidth="1"/>
    <col min="15372" max="15372" width="16.28515625" style="3" customWidth="1"/>
    <col min="15373" max="15373" width="17.28515625" style="3" customWidth="1"/>
    <col min="15374" max="15374" width="17.140625" style="3" customWidth="1"/>
    <col min="15375" max="15375" width="17.28515625" style="3" customWidth="1"/>
    <col min="15376" max="15616" width="9.140625" style="3"/>
    <col min="15617" max="15617" width="15" style="3" customWidth="1"/>
    <col min="15618" max="15618" width="46.42578125" style="3" customWidth="1"/>
    <col min="15619" max="15619" width="17.85546875" style="3" customWidth="1"/>
    <col min="15620" max="15621" width="16.7109375" style="3" customWidth="1"/>
    <col min="15622" max="15622" width="17.28515625" style="3" customWidth="1"/>
    <col min="15623" max="15625" width="16.5703125" style="3" customWidth="1"/>
    <col min="15626" max="15626" width="16.85546875" style="3" customWidth="1"/>
    <col min="15627" max="15627" width="17.140625" style="3" customWidth="1"/>
    <col min="15628" max="15628" width="16.28515625" style="3" customWidth="1"/>
    <col min="15629" max="15629" width="17.28515625" style="3" customWidth="1"/>
    <col min="15630" max="15630" width="17.140625" style="3" customWidth="1"/>
    <col min="15631" max="15631" width="17.28515625" style="3" customWidth="1"/>
    <col min="15632" max="15872" width="9.140625" style="3"/>
    <col min="15873" max="15873" width="15" style="3" customWidth="1"/>
    <col min="15874" max="15874" width="46.42578125" style="3" customWidth="1"/>
    <col min="15875" max="15875" width="17.85546875" style="3" customWidth="1"/>
    <col min="15876" max="15877" width="16.7109375" style="3" customWidth="1"/>
    <col min="15878" max="15878" width="17.28515625" style="3" customWidth="1"/>
    <col min="15879" max="15881" width="16.5703125" style="3" customWidth="1"/>
    <col min="15882" max="15882" width="16.85546875" style="3" customWidth="1"/>
    <col min="15883" max="15883" width="17.140625" style="3" customWidth="1"/>
    <col min="15884" max="15884" width="16.28515625" style="3" customWidth="1"/>
    <col min="15885" max="15885" width="17.28515625" style="3" customWidth="1"/>
    <col min="15886" max="15886" width="17.140625" style="3" customWidth="1"/>
    <col min="15887" max="15887" width="17.28515625" style="3" customWidth="1"/>
    <col min="15888" max="16128" width="9.140625" style="3"/>
    <col min="16129" max="16129" width="15" style="3" customWidth="1"/>
    <col min="16130" max="16130" width="46.42578125" style="3" customWidth="1"/>
    <col min="16131" max="16131" width="17.85546875" style="3" customWidth="1"/>
    <col min="16132" max="16133" width="16.7109375" style="3" customWidth="1"/>
    <col min="16134" max="16134" width="17.28515625" style="3" customWidth="1"/>
    <col min="16135" max="16137" width="16.5703125" style="3" customWidth="1"/>
    <col min="16138" max="16138" width="16.85546875" style="3" customWidth="1"/>
    <col min="16139" max="16139" width="17.140625" style="3" customWidth="1"/>
    <col min="16140" max="16140" width="16.28515625" style="3" customWidth="1"/>
    <col min="16141" max="16141" width="17.28515625" style="3" customWidth="1"/>
    <col min="16142" max="16142" width="17.140625" style="3" customWidth="1"/>
    <col min="16143" max="16143" width="17.28515625" style="3" customWidth="1"/>
    <col min="16144" max="16384" width="9.140625" style="3"/>
  </cols>
  <sheetData>
    <row r="1" spans="1:20" s="2" customFormat="1" ht="15" customHeight="1" x14ac:dyDescent="0.2">
      <c r="A1" s="14"/>
      <c r="B1" s="15"/>
      <c r="C1" s="15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1"/>
    </row>
    <row r="2" spans="1:20" s="2" customFormat="1" ht="15" customHeight="1" x14ac:dyDescent="0.2">
      <c r="A2" s="16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3"/>
      <c r="P2" s="1"/>
    </row>
    <row r="3" spans="1:20" s="2" customFormat="1" ht="15" customHeight="1" x14ac:dyDescent="0.2">
      <c r="A3" s="16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2" t="s">
        <v>47</v>
      </c>
      <c r="N3" s="41"/>
      <c r="O3" s="33"/>
      <c r="P3" s="1"/>
    </row>
    <row r="4" spans="1:20" s="2" customFormat="1" ht="15" customHeight="1" x14ac:dyDescent="0.2">
      <c r="A4" s="16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81" t="s">
        <v>55</v>
      </c>
      <c r="N4" s="41"/>
      <c r="O4" s="33"/>
      <c r="P4" s="1"/>
    </row>
    <row r="5" spans="1:20" s="2" customFormat="1" ht="15" customHeight="1" x14ac:dyDescent="0.2">
      <c r="A5" s="17"/>
      <c r="B5" s="18"/>
      <c r="C5" s="18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1"/>
    </row>
    <row r="6" spans="1:20" ht="15" customHeight="1" x14ac:dyDescent="0.25">
      <c r="A6" s="55" t="s">
        <v>48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20" ht="15" customHeight="1" x14ac:dyDescent="0.25">
      <c r="A7" s="43" t="s">
        <v>51</v>
      </c>
      <c r="B7" s="54" t="s">
        <v>6</v>
      </c>
      <c r="C7" s="54"/>
      <c r="D7" s="54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</row>
    <row r="8" spans="1:20" ht="15" customHeight="1" x14ac:dyDescent="0.25">
      <c r="A8" s="43" t="s">
        <v>50</v>
      </c>
      <c r="B8" s="54" t="s">
        <v>7</v>
      </c>
      <c r="C8" s="54"/>
      <c r="D8" s="54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</row>
    <row r="9" spans="1:20" ht="15" customHeight="1" x14ac:dyDescent="0.25">
      <c r="A9" s="43" t="s">
        <v>49</v>
      </c>
      <c r="B9" s="44" t="s">
        <v>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20" x14ac:dyDescent="0.25">
      <c r="A10" s="47">
        <v>1.2828999999999999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</row>
    <row r="11" spans="1:20" ht="15" customHeight="1" x14ac:dyDescent="0.25">
      <c r="A11" s="4" t="s">
        <v>8</v>
      </c>
      <c r="B11" s="5" t="s">
        <v>9</v>
      </c>
      <c r="C11" s="5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23" t="s">
        <v>16</v>
      </c>
      <c r="J11" s="6" t="s">
        <v>17</v>
      </c>
      <c r="K11" s="6" t="s">
        <v>18</v>
      </c>
      <c r="L11" s="6" t="s">
        <v>19</v>
      </c>
      <c r="M11" s="6" t="s">
        <v>20</v>
      </c>
      <c r="N11" s="6" t="s">
        <v>21</v>
      </c>
      <c r="O11" s="6" t="s">
        <v>22</v>
      </c>
    </row>
    <row r="12" spans="1:20" ht="15" customHeight="1" x14ac:dyDescent="0.25">
      <c r="A12" s="58" t="s">
        <v>23</v>
      </c>
      <c r="B12" s="60" t="s">
        <v>0</v>
      </c>
      <c r="C12" s="7">
        <f>ROUND([2]Orç.!H21*A10,2)</f>
        <v>34896.01</v>
      </c>
      <c r="D12" s="7">
        <v>10146.84</v>
      </c>
      <c r="E12" s="7">
        <v>2249.92</v>
      </c>
      <c r="F12" s="7">
        <v>2249.92</v>
      </c>
      <c r="G12" s="7">
        <v>2249.92</v>
      </c>
      <c r="H12" s="7">
        <v>2249.92</v>
      </c>
      <c r="I12" s="24">
        <v>2249.92</v>
      </c>
      <c r="J12" s="7">
        <v>2249.92</v>
      </c>
      <c r="K12" s="7">
        <v>2249.92</v>
      </c>
      <c r="L12" s="7">
        <v>2249.92</v>
      </c>
      <c r="M12" s="7">
        <v>2249.92</v>
      </c>
      <c r="N12" s="7">
        <v>2249.92</v>
      </c>
      <c r="O12" s="7">
        <v>2249.9699999999998</v>
      </c>
      <c r="P12" s="19">
        <f>SUM(D12:O12)</f>
        <v>34896.01</v>
      </c>
      <c r="Q12" s="20"/>
      <c r="R12" s="38">
        <f>SUM(P12-C12)</f>
        <v>0</v>
      </c>
    </row>
    <row r="13" spans="1:20" ht="15" customHeight="1" x14ac:dyDescent="0.25">
      <c r="A13" s="59"/>
      <c r="B13" s="61"/>
      <c r="C13" s="8">
        <v>1</v>
      </c>
      <c r="D13" s="8">
        <f>D12/C12</f>
        <v>0.2908</v>
      </c>
      <c r="E13" s="8">
        <f>E12/C12</f>
        <v>6.4500000000000002E-2</v>
      </c>
      <c r="F13" s="8">
        <f>F12/C12</f>
        <v>6.4500000000000002E-2</v>
      </c>
      <c r="G13" s="8">
        <f>G12/C12</f>
        <v>6.4500000000000002E-2</v>
      </c>
      <c r="H13" s="8">
        <f>H12/C12</f>
        <v>6.4500000000000002E-2</v>
      </c>
      <c r="I13" s="25">
        <f>I12/C12</f>
        <v>6.4500000000000002E-2</v>
      </c>
      <c r="J13" s="8">
        <f>J12/C12</f>
        <v>6.4500000000000002E-2</v>
      </c>
      <c r="K13" s="8">
        <f>K12/C12</f>
        <v>6.4500000000000002E-2</v>
      </c>
      <c r="L13" s="8">
        <f>L12/C12</f>
        <v>6.4500000000000002E-2</v>
      </c>
      <c r="M13" s="8">
        <f>M12/C12</f>
        <v>6.4500000000000002E-2</v>
      </c>
      <c r="N13" s="8">
        <f>N12/C12</f>
        <v>6.4500000000000002E-2</v>
      </c>
      <c r="O13" s="8">
        <f>O12/C12</f>
        <v>6.4500000000000002E-2</v>
      </c>
      <c r="P13" s="22">
        <f>SUM(D13:O13)</f>
        <v>1.0003</v>
      </c>
      <c r="Q13" s="20"/>
      <c r="R13" s="38"/>
    </row>
    <row r="14" spans="1:20" ht="15" customHeight="1" x14ac:dyDescent="0.25">
      <c r="A14" s="58" t="s">
        <v>24</v>
      </c>
      <c r="B14" s="62" t="s">
        <v>4</v>
      </c>
      <c r="C14" s="7">
        <f>ROUND([2]Orç.!H38*A10,2)</f>
        <v>25504942.140000001</v>
      </c>
      <c r="D14" s="7">
        <v>1494613.22</v>
      </c>
      <c r="E14" s="7">
        <v>2542816.2200000002</v>
      </c>
      <c r="F14" s="7">
        <v>2982035.82</v>
      </c>
      <c r="G14" s="7">
        <v>3347999.52</v>
      </c>
      <c r="H14" s="7">
        <v>3777291.53</v>
      </c>
      <c r="I14" s="24">
        <v>3604923.18</v>
      </c>
      <c r="J14" s="7">
        <v>2152873.91</v>
      </c>
      <c r="K14" s="7">
        <v>2152873.91</v>
      </c>
      <c r="L14" s="7">
        <v>1152873.9099999999</v>
      </c>
      <c r="M14" s="7">
        <v>1249005.8400000001</v>
      </c>
      <c r="N14" s="7">
        <v>1047635.08</v>
      </c>
      <c r="O14" s="7"/>
      <c r="P14" s="19">
        <f t="shared" ref="P14:P37" si="0">SUM(D14:O14)</f>
        <v>25504942.140000001</v>
      </c>
      <c r="Q14" s="20"/>
      <c r="R14" s="38">
        <f>SUM(P14-C14)</f>
        <v>0</v>
      </c>
      <c r="T14" s="37">
        <f>O14-R14</f>
        <v>0</v>
      </c>
    </row>
    <row r="15" spans="1:20" ht="15" customHeight="1" x14ac:dyDescent="0.25">
      <c r="A15" s="59"/>
      <c r="B15" s="61"/>
      <c r="C15" s="8">
        <v>1</v>
      </c>
      <c r="D15" s="8">
        <f>D14/C14</f>
        <v>5.8599999999999999E-2</v>
      </c>
      <c r="E15" s="8">
        <f>E14/C14</f>
        <v>9.9699999999999997E-2</v>
      </c>
      <c r="F15" s="8">
        <f>F14/C14</f>
        <v>0.1169</v>
      </c>
      <c r="G15" s="8">
        <f>G14/C14</f>
        <v>0.1313</v>
      </c>
      <c r="H15" s="8">
        <f>H14/C14</f>
        <v>0.14810000000000001</v>
      </c>
      <c r="I15" s="25">
        <f>I14/C14</f>
        <v>0.14130000000000001</v>
      </c>
      <c r="J15" s="8">
        <f>J14/C14</f>
        <v>8.4400000000000003E-2</v>
      </c>
      <c r="K15" s="8">
        <f>K14/C14</f>
        <v>8.4400000000000003E-2</v>
      </c>
      <c r="L15" s="8">
        <f>L14/C14</f>
        <v>4.5199999999999997E-2</v>
      </c>
      <c r="M15" s="8">
        <f>M14/C14</f>
        <v>4.9000000000000002E-2</v>
      </c>
      <c r="N15" s="8">
        <f>N14/C14</f>
        <v>4.1099999999999998E-2</v>
      </c>
      <c r="O15" s="8">
        <f>O14/C14</f>
        <v>0</v>
      </c>
      <c r="P15" s="22">
        <f t="shared" si="0"/>
        <v>1</v>
      </c>
      <c r="Q15" s="20"/>
      <c r="R15" s="38"/>
      <c r="T15" s="37"/>
    </row>
    <row r="16" spans="1:20" ht="15" customHeight="1" x14ac:dyDescent="0.25">
      <c r="A16" s="58" t="s">
        <v>25</v>
      </c>
      <c r="B16" s="60" t="s">
        <v>1</v>
      </c>
      <c r="C16" s="7">
        <f>ROUND([2]Orç.!H45*A10,2)</f>
        <v>402663.81</v>
      </c>
      <c r="D16" s="7"/>
      <c r="E16" s="7">
        <v>12651.68</v>
      </c>
      <c r="F16" s="7">
        <v>34235.370000000003</v>
      </c>
      <c r="G16" s="7">
        <v>61480.08</v>
      </c>
      <c r="H16" s="7">
        <v>135178.91</v>
      </c>
      <c r="I16" s="24">
        <v>129454</v>
      </c>
      <c r="J16" s="7">
        <v>25000</v>
      </c>
      <c r="K16" s="7">
        <v>1421.2</v>
      </c>
      <c r="L16" s="7">
        <v>3242.57</v>
      </c>
      <c r="M16" s="7"/>
      <c r="N16" s="7"/>
      <c r="O16" s="7"/>
      <c r="P16" s="19">
        <f t="shared" si="0"/>
        <v>402663.81</v>
      </c>
      <c r="Q16" s="20"/>
      <c r="R16" s="38">
        <f>SUM(P16-C16)</f>
        <v>0</v>
      </c>
      <c r="T16" s="37">
        <f t="shared" ref="T16:T36" si="1">O16-R16</f>
        <v>0</v>
      </c>
    </row>
    <row r="17" spans="1:20" ht="15" customHeight="1" x14ac:dyDescent="0.25">
      <c r="A17" s="59"/>
      <c r="B17" s="61"/>
      <c r="C17" s="8">
        <v>1</v>
      </c>
      <c r="D17" s="8">
        <f>D16/C16</f>
        <v>0</v>
      </c>
      <c r="E17" s="8">
        <f>E16/C16</f>
        <v>3.1399999999999997E-2</v>
      </c>
      <c r="F17" s="8">
        <f>F16/C16</f>
        <v>8.5000000000000006E-2</v>
      </c>
      <c r="G17" s="8">
        <f>G16/C16</f>
        <v>0.1527</v>
      </c>
      <c r="H17" s="8">
        <f>H16/C16</f>
        <v>0.3357</v>
      </c>
      <c r="I17" s="25">
        <f>I16/C16</f>
        <v>0.32150000000000001</v>
      </c>
      <c r="J17" s="8">
        <f>J16/C16</f>
        <v>6.2100000000000002E-2</v>
      </c>
      <c r="K17" s="8">
        <f>K16/C16</f>
        <v>3.5000000000000001E-3</v>
      </c>
      <c r="L17" s="8">
        <f>L16/C16</f>
        <v>8.0999999999999996E-3</v>
      </c>
      <c r="M17" s="8">
        <f>M16/C16</f>
        <v>0</v>
      </c>
      <c r="N17" s="8">
        <f>N16/C16</f>
        <v>0</v>
      </c>
      <c r="O17" s="8">
        <f>O16/C16</f>
        <v>0</v>
      </c>
      <c r="P17" s="22">
        <f>SUM(D17:O17)</f>
        <v>1</v>
      </c>
      <c r="Q17" s="20"/>
      <c r="R17" s="38"/>
      <c r="T17" s="37"/>
    </row>
    <row r="18" spans="1:20" ht="15" customHeight="1" x14ac:dyDescent="0.25">
      <c r="A18" s="58" t="s">
        <v>26</v>
      </c>
      <c r="B18" s="60" t="s">
        <v>27</v>
      </c>
      <c r="C18" s="7">
        <f>ROUND([2]Orç.!H53*A10,2)</f>
        <v>877676.07</v>
      </c>
      <c r="D18" s="7"/>
      <c r="E18" s="7"/>
      <c r="F18" s="7">
        <v>16741.150000000001</v>
      </c>
      <c r="G18" s="7">
        <v>3878.42</v>
      </c>
      <c r="H18" s="7">
        <v>28900.02</v>
      </c>
      <c r="I18" s="24">
        <v>23271.919999999998</v>
      </c>
      <c r="J18" s="7">
        <v>150157.74</v>
      </c>
      <c r="K18" s="7">
        <v>150157.74</v>
      </c>
      <c r="L18" s="7">
        <v>150157.74</v>
      </c>
      <c r="M18" s="7">
        <v>150157.74</v>
      </c>
      <c r="N18" s="7">
        <v>150157.74</v>
      </c>
      <c r="O18" s="7">
        <v>54095.86</v>
      </c>
      <c r="P18" s="19">
        <f t="shared" si="0"/>
        <v>877676.07</v>
      </c>
      <c r="Q18" s="20"/>
      <c r="R18" s="38">
        <f>SUM(C18-P18)</f>
        <v>0</v>
      </c>
      <c r="T18" s="37">
        <f>O18+R18</f>
        <v>54095.86</v>
      </c>
    </row>
    <row r="19" spans="1:20" ht="15" customHeight="1" x14ac:dyDescent="0.25">
      <c r="A19" s="59"/>
      <c r="B19" s="61"/>
      <c r="C19" s="8">
        <v>1</v>
      </c>
      <c r="D19" s="8">
        <f>D18/C18</f>
        <v>0</v>
      </c>
      <c r="E19" s="8">
        <f>E18/C18</f>
        <v>0</v>
      </c>
      <c r="F19" s="8">
        <f>F18/C18</f>
        <v>1.9099999999999999E-2</v>
      </c>
      <c r="G19" s="8">
        <f>G18/C18</f>
        <v>4.4000000000000003E-3</v>
      </c>
      <c r="H19" s="8">
        <f>H18/C18</f>
        <v>3.2899999999999999E-2</v>
      </c>
      <c r="I19" s="25">
        <f>I18/C18</f>
        <v>2.6499999999999999E-2</v>
      </c>
      <c r="J19" s="8">
        <f>J18/C18</f>
        <v>0.1711</v>
      </c>
      <c r="K19" s="8">
        <f>K18/C18</f>
        <v>0.1711</v>
      </c>
      <c r="L19" s="8">
        <f>L18/C18</f>
        <v>0.1711</v>
      </c>
      <c r="M19" s="8">
        <f>M18/C18</f>
        <v>0.1711</v>
      </c>
      <c r="N19" s="8">
        <f>N18/C18</f>
        <v>0.1711</v>
      </c>
      <c r="O19" s="8">
        <f>O18/C18</f>
        <v>6.1600000000000002E-2</v>
      </c>
      <c r="P19" s="22">
        <f t="shared" si="0"/>
        <v>1</v>
      </c>
      <c r="Q19" s="20"/>
      <c r="R19" s="38"/>
      <c r="T19" s="37"/>
    </row>
    <row r="20" spans="1:20" ht="15" customHeight="1" x14ac:dyDescent="0.25">
      <c r="A20" s="58" t="s">
        <v>28</v>
      </c>
      <c r="B20" s="60" t="s">
        <v>29</v>
      </c>
      <c r="C20" s="7">
        <f>ROUND([2]Orç.!H59*A10,2)</f>
        <v>545273.06999999995</v>
      </c>
      <c r="D20" s="7"/>
      <c r="E20" s="7"/>
      <c r="F20" s="7"/>
      <c r="G20" s="7"/>
      <c r="H20" s="7">
        <v>32582.22</v>
      </c>
      <c r="I20" s="24">
        <v>350738.03</v>
      </c>
      <c r="J20" s="7">
        <v>77896.149999999994</v>
      </c>
      <c r="K20" s="7">
        <v>77896.149999999994</v>
      </c>
      <c r="L20" s="7">
        <v>6160.52</v>
      </c>
      <c r="M20" s="7"/>
      <c r="N20" s="7"/>
      <c r="O20" s="7"/>
      <c r="P20" s="19">
        <f t="shared" si="0"/>
        <v>545273.06999999995</v>
      </c>
      <c r="Q20" s="20"/>
      <c r="R20" s="38">
        <f>SUM(C20-P20)</f>
        <v>0</v>
      </c>
      <c r="T20" s="37">
        <f>L20-R20</f>
        <v>6160.52</v>
      </c>
    </row>
    <row r="21" spans="1:20" ht="15" customHeight="1" x14ac:dyDescent="0.25">
      <c r="A21" s="59"/>
      <c r="B21" s="61"/>
      <c r="C21" s="8">
        <v>1</v>
      </c>
      <c r="D21" s="8">
        <f>D20/C20</f>
        <v>0</v>
      </c>
      <c r="E21" s="8">
        <f>E20/C20</f>
        <v>0</v>
      </c>
      <c r="F21" s="8">
        <f>F20/C20</f>
        <v>0</v>
      </c>
      <c r="G21" s="8">
        <f>G20/C20</f>
        <v>0</v>
      </c>
      <c r="H21" s="8">
        <f>H20/C20</f>
        <v>5.9799999999999999E-2</v>
      </c>
      <c r="I21" s="25">
        <f>I20/C20</f>
        <v>0.64319999999999999</v>
      </c>
      <c r="J21" s="8">
        <f>J20/C20</f>
        <v>0.1429</v>
      </c>
      <c r="K21" s="8">
        <f>K20/C20</f>
        <v>0.1429</v>
      </c>
      <c r="L21" s="8">
        <f>L20/C20</f>
        <v>1.1299999999999999E-2</v>
      </c>
      <c r="M21" s="8">
        <f>M20/C20</f>
        <v>0</v>
      </c>
      <c r="N21" s="8">
        <f>N20/C20</f>
        <v>0</v>
      </c>
      <c r="O21" s="8">
        <f>O20/C20</f>
        <v>0</v>
      </c>
      <c r="P21" s="22">
        <f t="shared" si="0"/>
        <v>1.0001</v>
      </c>
      <c r="Q21" s="20"/>
      <c r="R21" s="38"/>
      <c r="T21" s="37"/>
    </row>
    <row r="22" spans="1:20" ht="15" customHeight="1" x14ac:dyDescent="0.25">
      <c r="A22" s="58" t="s">
        <v>30</v>
      </c>
      <c r="B22" s="60" t="s">
        <v>5</v>
      </c>
      <c r="C22" s="7">
        <f>ROUND([2]Orç.!H64*A10,2)</f>
        <v>125302.33</v>
      </c>
      <c r="D22" s="7"/>
      <c r="E22" s="7"/>
      <c r="F22" s="7"/>
      <c r="G22" s="7"/>
      <c r="H22" s="7"/>
      <c r="I22" s="24"/>
      <c r="J22" s="7">
        <v>15662.79</v>
      </c>
      <c r="K22" s="7">
        <v>15662.79</v>
      </c>
      <c r="L22" s="7">
        <v>15662.79</v>
      </c>
      <c r="M22" s="7">
        <v>15662.79</v>
      </c>
      <c r="N22" s="7">
        <v>30662.79</v>
      </c>
      <c r="O22" s="7">
        <v>31988.38</v>
      </c>
      <c r="P22" s="19">
        <f t="shared" si="0"/>
        <v>125302.33</v>
      </c>
      <c r="Q22" s="20"/>
      <c r="R22" s="38">
        <f t="shared" ref="R22:R36" si="2">SUM(C22-P22)</f>
        <v>0</v>
      </c>
      <c r="T22" s="37">
        <f t="shared" si="1"/>
        <v>31988.38</v>
      </c>
    </row>
    <row r="23" spans="1:20" ht="15" customHeight="1" x14ac:dyDescent="0.25">
      <c r="A23" s="59"/>
      <c r="B23" s="61"/>
      <c r="C23" s="8">
        <v>1</v>
      </c>
      <c r="D23" s="8">
        <f>D22/C22</f>
        <v>0</v>
      </c>
      <c r="E23" s="8">
        <f>E22/C22</f>
        <v>0</v>
      </c>
      <c r="F23" s="8">
        <f>F22/C22</f>
        <v>0</v>
      </c>
      <c r="G23" s="8">
        <f>G22/C22</f>
        <v>0</v>
      </c>
      <c r="H23" s="8">
        <f>H22/C22</f>
        <v>0</v>
      </c>
      <c r="I23" s="25">
        <f>I22/C22</f>
        <v>0</v>
      </c>
      <c r="J23" s="8">
        <f>J22/C22</f>
        <v>0.125</v>
      </c>
      <c r="K23" s="8">
        <f>K22/C22</f>
        <v>0.125</v>
      </c>
      <c r="L23" s="8">
        <f>L22/C22</f>
        <v>0.125</v>
      </c>
      <c r="M23" s="8">
        <f>M22/C22</f>
        <v>0.125</v>
      </c>
      <c r="N23" s="8">
        <f>N22/C22</f>
        <v>0.2447</v>
      </c>
      <c r="O23" s="8">
        <f>O22/C22</f>
        <v>0.25530000000000003</v>
      </c>
      <c r="P23" s="22">
        <f t="shared" si="0"/>
        <v>1</v>
      </c>
      <c r="Q23" s="20"/>
      <c r="R23" s="38"/>
      <c r="T23" s="37"/>
    </row>
    <row r="24" spans="1:20" ht="15" customHeight="1" x14ac:dyDescent="0.25">
      <c r="A24" s="58" t="s">
        <v>31</v>
      </c>
      <c r="B24" s="63" t="s">
        <v>32</v>
      </c>
      <c r="C24" s="7">
        <f>ROUND([2]Orç.!H74*A10,2)</f>
        <v>483697.71</v>
      </c>
      <c r="D24" s="7"/>
      <c r="E24" s="7"/>
      <c r="F24" s="7"/>
      <c r="G24" s="7"/>
      <c r="H24" s="7"/>
      <c r="I24" s="24"/>
      <c r="J24" s="7">
        <v>88000</v>
      </c>
      <c r="K24" s="7">
        <v>88218.62</v>
      </c>
      <c r="L24" s="7">
        <v>88369.77</v>
      </c>
      <c r="M24" s="7">
        <v>88369.77</v>
      </c>
      <c r="N24" s="7">
        <v>88369.77</v>
      </c>
      <c r="O24" s="7">
        <v>42369.78</v>
      </c>
      <c r="P24" s="19">
        <f t="shared" si="0"/>
        <v>483697.71</v>
      </c>
      <c r="Q24" s="20"/>
      <c r="R24" s="38">
        <f t="shared" si="2"/>
        <v>0</v>
      </c>
      <c r="T24" s="37">
        <f t="shared" si="1"/>
        <v>42369.78</v>
      </c>
    </row>
    <row r="25" spans="1:20" ht="15" customHeight="1" x14ac:dyDescent="0.25">
      <c r="A25" s="59"/>
      <c r="B25" s="64"/>
      <c r="C25" s="8">
        <v>1</v>
      </c>
      <c r="D25" s="8">
        <f>D24/C24</f>
        <v>0</v>
      </c>
      <c r="E25" s="8">
        <f>E24/C24</f>
        <v>0</v>
      </c>
      <c r="F25" s="8">
        <f>F24/C24</f>
        <v>0</v>
      </c>
      <c r="G25" s="8">
        <f>G24/C24</f>
        <v>0</v>
      </c>
      <c r="H25" s="8">
        <f>H24/C24</f>
        <v>0</v>
      </c>
      <c r="I25" s="25">
        <f>I24/C24</f>
        <v>0</v>
      </c>
      <c r="J25" s="8">
        <f>J24/C24</f>
        <v>0.18190000000000001</v>
      </c>
      <c r="K25" s="8">
        <f>K24/C24</f>
        <v>0.18240000000000001</v>
      </c>
      <c r="L25" s="8">
        <f>L24/C24</f>
        <v>0.1827</v>
      </c>
      <c r="M25" s="8">
        <f>M24/C24</f>
        <v>0.1827</v>
      </c>
      <c r="N25" s="8">
        <f>N24/C24</f>
        <v>0.1827</v>
      </c>
      <c r="O25" s="8">
        <f>O24/C24</f>
        <v>8.7599999999999997E-2</v>
      </c>
      <c r="P25" s="22">
        <f t="shared" si="0"/>
        <v>1</v>
      </c>
      <c r="Q25" s="20"/>
      <c r="R25" s="38"/>
      <c r="T25" s="37"/>
    </row>
    <row r="26" spans="1:20" ht="15" customHeight="1" x14ac:dyDescent="0.25">
      <c r="A26" s="58" t="s">
        <v>33</v>
      </c>
      <c r="B26" s="60" t="s">
        <v>34</v>
      </c>
      <c r="C26" s="7">
        <f>ROUND([2]Orç.!H80*A10,2)</f>
        <v>28153.51</v>
      </c>
      <c r="D26" s="7"/>
      <c r="E26" s="7"/>
      <c r="F26" s="7"/>
      <c r="G26" s="7"/>
      <c r="H26" s="7"/>
      <c r="I26" s="24"/>
      <c r="J26" s="7">
        <v>5519.19</v>
      </c>
      <c r="K26" s="7">
        <v>5019.1899999999996</v>
      </c>
      <c r="L26" s="7">
        <v>4038.38</v>
      </c>
      <c r="M26" s="7">
        <v>4538.37</v>
      </c>
      <c r="N26" s="7">
        <v>4519.1899999999996</v>
      </c>
      <c r="O26" s="7">
        <v>4519.1899999999996</v>
      </c>
      <c r="P26" s="19">
        <f t="shared" si="0"/>
        <v>28153.51</v>
      </c>
      <c r="Q26" s="20"/>
      <c r="R26" s="38">
        <f t="shared" si="2"/>
        <v>0</v>
      </c>
      <c r="T26" s="37">
        <f t="shared" si="1"/>
        <v>4519.1899999999996</v>
      </c>
    </row>
    <row r="27" spans="1:20" ht="15" customHeight="1" x14ac:dyDescent="0.25">
      <c r="A27" s="59"/>
      <c r="B27" s="61"/>
      <c r="C27" s="8">
        <v>1</v>
      </c>
      <c r="D27" s="8">
        <f>D26/C26</f>
        <v>0</v>
      </c>
      <c r="E27" s="8">
        <f>E26/C26</f>
        <v>0</v>
      </c>
      <c r="F27" s="8">
        <f>F26/C26</f>
        <v>0</v>
      </c>
      <c r="G27" s="8">
        <f>G26/C26</f>
        <v>0</v>
      </c>
      <c r="H27" s="8">
        <f>H26/C26</f>
        <v>0</v>
      </c>
      <c r="I27" s="25">
        <f>I26/C26</f>
        <v>0</v>
      </c>
      <c r="J27" s="8">
        <f>J26/C26</f>
        <v>0.19600000000000001</v>
      </c>
      <c r="K27" s="8">
        <f>K26/C26</f>
        <v>0.17829999999999999</v>
      </c>
      <c r="L27" s="8">
        <f>L26/C26</f>
        <v>0.1434</v>
      </c>
      <c r="M27" s="8">
        <f>M26/C26</f>
        <v>0.16120000000000001</v>
      </c>
      <c r="N27" s="8">
        <f>N26/C26</f>
        <v>0.1605</v>
      </c>
      <c r="O27" s="8">
        <f>O26/C26</f>
        <v>0.1605</v>
      </c>
      <c r="P27" s="22">
        <f t="shared" si="0"/>
        <v>0.99990000000000001</v>
      </c>
      <c r="Q27" s="20"/>
      <c r="R27" s="38"/>
      <c r="T27" s="37"/>
    </row>
    <row r="28" spans="1:20" ht="15" customHeight="1" x14ac:dyDescent="0.25">
      <c r="A28" s="58" t="s">
        <v>35</v>
      </c>
      <c r="B28" s="60" t="s">
        <v>36</v>
      </c>
      <c r="C28" s="7">
        <f>ROUND([2]Orç.!H88*A10,2)</f>
        <v>7054.26</v>
      </c>
      <c r="D28" s="7"/>
      <c r="E28" s="7"/>
      <c r="F28" s="7"/>
      <c r="G28" s="7"/>
      <c r="H28" s="7"/>
      <c r="I28" s="24"/>
      <c r="J28" s="7">
        <v>2645.36</v>
      </c>
      <c r="K28" s="7">
        <v>881.78</v>
      </c>
      <c r="L28" s="7">
        <v>881.78</v>
      </c>
      <c r="M28" s="7">
        <v>881.78</v>
      </c>
      <c r="N28" s="7">
        <v>881.78</v>
      </c>
      <c r="O28" s="7">
        <v>881.78</v>
      </c>
      <c r="P28" s="19">
        <f t="shared" si="0"/>
        <v>7054.26</v>
      </c>
      <c r="Q28" s="20"/>
      <c r="R28" s="38">
        <f t="shared" si="2"/>
        <v>0</v>
      </c>
      <c r="T28" s="37">
        <f t="shared" si="1"/>
        <v>881.78</v>
      </c>
    </row>
    <row r="29" spans="1:20" ht="15" customHeight="1" x14ac:dyDescent="0.25">
      <c r="A29" s="59"/>
      <c r="B29" s="61"/>
      <c r="C29" s="8">
        <v>1</v>
      </c>
      <c r="D29" s="8">
        <f>D28/C28</f>
        <v>0</v>
      </c>
      <c r="E29" s="8">
        <f>E28/C28</f>
        <v>0</v>
      </c>
      <c r="F29" s="8">
        <f>F28/C28</f>
        <v>0</v>
      </c>
      <c r="G29" s="8">
        <f>G28/C28</f>
        <v>0</v>
      </c>
      <c r="H29" s="8">
        <f>H28/C28</f>
        <v>0</v>
      </c>
      <c r="I29" s="25">
        <f>I28/C28</f>
        <v>0</v>
      </c>
      <c r="J29" s="8">
        <f>J28/C28</f>
        <v>0.375</v>
      </c>
      <c r="K29" s="8">
        <f>K28/C28</f>
        <v>0.125</v>
      </c>
      <c r="L29" s="8">
        <f>L28/C28</f>
        <v>0.125</v>
      </c>
      <c r="M29" s="8">
        <f>M28/C28</f>
        <v>0.125</v>
      </c>
      <c r="N29" s="8">
        <f>N28/C28</f>
        <v>0.125</v>
      </c>
      <c r="O29" s="8">
        <f>O28/C28</f>
        <v>0.125</v>
      </c>
      <c r="P29" s="22">
        <f t="shared" si="0"/>
        <v>1</v>
      </c>
      <c r="Q29" s="20"/>
      <c r="R29" s="38"/>
      <c r="T29" s="37"/>
    </row>
    <row r="30" spans="1:20" ht="15" customHeight="1" x14ac:dyDescent="0.25">
      <c r="A30" s="58" t="s">
        <v>37</v>
      </c>
      <c r="B30" s="60" t="s">
        <v>38</v>
      </c>
      <c r="C30" s="7">
        <f>ROUND([2]Orç.!H100*A10,2)</f>
        <v>144025.09</v>
      </c>
      <c r="D30" s="7"/>
      <c r="E30" s="7"/>
      <c r="F30" s="7"/>
      <c r="G30" s="7"/>
      <c r="H30" s="7"/>
      <c r="I30" s="24"/>
      <c r="J30" s="7">
        <v>24004.19</v>
      </c>
      <c r="K30" s="7">
        <v>24004.18</v>
      </c>
      <c r="L30" s="7">
        <v>24004.18</v>
      </c>
      <c r="M30" s="7">
        <v>24004.18</v>
      </c>
      <c r="N30" s="7">
        <v>24004.18</v>
      </c>
      <c r="O30" s="7">
        <v>24004.18</v>
      </c>
      <c r="P30" s="19">
        <f t="shared" si="0"/>
        <v>144025.09</v>
      </c>
      <c r="Q30" s="20"/>
      <c r="R30" s="38">
        <f t="shared" si="2"/>
        <v>0</v>
      </c>
      <c r="T30" s="37">
        <f t="shared" si="1"/>
        <v>24004.18</v>
      </c>
    </row>
    <row r="31" spans="1:20" ht="15" customHeight="1" x14ac:dyDescent="0.25">
      <c r="A31" s="59"/>
      <c r="B31" s="61"/>
      <c r="C31" s="8">
        <v>1</v>
      </c>
      <c r="D31" s="8">
        <f>D30/C30</f>
        <v>0</v>
      </c>
      <c r="E31" s="8">
        <f>E30/C30</f>
        <v>0</v>
      </c>
      <c r="F31" s="8">
        <f>F30/C30</f>
        <v>0</v>
      </c>
      <c r="G31" s="8">
        <f>G30/C30</f>
        <v>0</v>
      </c>
      <c r="H31" s="8">
        <f>H30/C30</f>
        <v>0</v>
      </c>
      <c r="I31" s="25">
        <f>I30/C30</f>
        <v>0</v>
      </c>
      <c r="J31" s="8">
        <f>J30/C30</f>
        <v>0.16669999999999999</v>
      </c>
      <c r="K31" s="8">
        <f>K30/C30</f>
        <v>0.16669999999999999</v>
      </c>
      <c r="L31" s="8">
        <f>L30/C30</f>
        <v>0.16669999999999999</v>
      </c>
      <c r="M31" s="8">
        <f>M30/C30</f>
        <v>0.16669999999999999</v>
      </c>
      <c r="N31" s="8">
        <f>N30/C30</f>
        <v>0.16669999999999999</v>
      </c>
      <c r="O31" s="8">
        <f>O30/C30</f>
        <v>0.16669999999999999</v>
      </c>
      <c r="P31" s="22">
        <f t="shared" si="0"/>
        <v>1.0002</v>
      </c>
      <c r="Q31" s="20"/>
      <c r="R31" s="38"/>
      <c r="T31" s="37"/>
    </row>
    <row r="32" spans="1:20" ht="15" customHeight="1" x14ac:dyDescent="0.25">
      <c r="A32" s="58" t="s">
        <v>39</v>
      </c>
      <c r="B32" s="60" t="s">
        <v>40</v>
      </c>
      <c r="C32" s="7">
        <f>ROUND([2]Orç.!H103*A10,2)</f>
        <v>2258.89</v>
      </c>
      <c r="D32" s="7"/>
      <c r="E32" s="7"/>
      <c r="F32" s="7"/>
      <c r="G32" s="7"/>
      <c r="H32" s="7"/>
      <c r="I32" s="24"/>
      <c r="J32" s="7">
        <v>376.09</v>
      </c>
      <c r="K32" s="7">
        <v>376.56</v>
      </c>
      <c r="L32" s="7">
        <v>376.56</v>
      </c>
      <c r="M32" s="7">
        <v>376.56</v>
      </c>
      <c r="N32" s="7">
        <v>376.56</v>
      </c>
      <c r="O32" s="7">
        <v>376.56</v>
      </c>
      <c r="P32" s="19">
        <f t="shared" si="0"/>
        <v>2258.89</v>
      </c>
      <c r="Q32" s="20"/>
      <c r="R32" s="38">
        <f t="shared" si="2"/>
        <v>0</v>
      </c>
      <c r="T32" s="37">
        <f t="shared" si="1"/>
        <v>376.56</v>
      </c>
    </row>
    <row r="33" spans="1:25" ht="15" customHeight="1" x14ac:dyDescent="0.25">
      <c r="A33" s="59"/>
      <c r="B33" s="61"/>
      <c r="C33" s="8">
        <v>1</v>
      </c>
      <c r="D33" s="8">
        <f>D32/C32</f>
        <v>0</v>
      </c>
      <c r="E33" s="8">
        <f>E32/C32</f>
        <v>0</v>
      </c>
      <c r="F33" s="8">
        <f>F32/C32</f>
        <v>0</v>
      </c>
      <c r="G33" s="8">
        <f>G32/C32</f>
        <v>0</v>
      </c>
      <c r="H33" s="8">
        <f>H32/C32</f>
        <v>0</v>
      </c>
      <c r="I33" s="25">
        <f>I32/C32</f>
        <v>0</v>
      </c>
      <c r="J33" s="8">
        <f>J32/C32</f>
        <v>0.16650000000000001</v>
      </c>
      <c r="K33" s="8">
        <f>K32/C32</f>
        <v>0.16669999999999999</v>
      </c>
      <c r="L33" s="8">
        <f>L32/C32</f>
        <v>0.16669999999999999</v>
      </c>
      <c r="M33" s="8">
        <f>M32/C32</f>
        <v>0.16669999999999999</v>
      </c>
      <c r="N33" s="8">
        <f>N32/C32</f>
        <v>0.16669999999999999</v>
      </c>
      <c r="O33" s="8">
        <f>O32/C32</f>
        <v>0.16669999999999999</v>
      </c>
      <c r="P33" s="22">
        <f t="shared" si="0"/>
        <v>1</v>
      </c>
      <c r="Q33" s="20"/>
      <c r="R33" s="38"/>
      <c r="T33" s="37"/>
    </row>
    <row r="34" spans="1:25" ht="15" customHeight="1" x14ac:dyDescent="0.25">
      <c r="A34" s="58" t="s">
        <v>41</v>
      </c>
      <c r="B34" s="60" t="s">
        <v>42</v>
      </c>
      <c r="C34" s="7">
        <f>ROUND([2]Orç.!H106*A10,2)</f>
        <v>9693.5300000000007</v>
      </c>
      <c r="D34" s="7"/>
      <c r="E34" s="7"/>
      <c r="F34" s="7"/>
      <c r="G34" s="7"/>
      <c r="H34" s="7"/>
      <c r="I34" s="24">
        <v>9693.5300000000007</v>
      </c>
      <c r="J34" s="7"/>
      <c r="K34" s="7"/>
      <c r="L34" s="7"/>
      <c r="M34" s="7"/>
      <c r="N34" s="7"/>
      <c r="O34" s="7"/>
      <c r="P34" s="19">
        <f t="shared" si="0"/>
        <v>9693.5300000000007</v>
      </c>
      <c r="Q34" s="20"/>
      <c r="R34" s="38">
        <f t="shared" si="2"/>
        <v>0</v>
      </c>
      <c r="T34" s="37">
        <f t="shared" si="1"/>
        <v>0</v>
      </c>
    </row>
    <row r="35" spans="1:25" ht="15" customHeight="1" x14ac:dyDescent="0.25">
      <c r="A35" s="59"/>
      <c r="B35" s="61"/>
      <c r="C35" s="8">
        <v>1</v>
      </c>
      <c r="D35" s="8">
        <f>D34/C34</f>
        <v>0</v>
      </c>
      <c r="E35" s="8">
        <f>E34/C34</f>
        <v>0</v>
      </c>
      <c r="F35" s="8">
        <f>F34/C34</f>
        <v>0</v>
      </c>
      <c r="G35" s="8">
        <f>G34/C34</f>
        <v>0</v>
      </c>
      <c r="H35" s="8">
        <f>H34/C34</f>
        <v>0</v>
      </c>
      <c r="I35" s="25">
        <f>I34/C34</f>
        <v>1</v>
      </c>
      <c r="J35" s="8">
        <f>J34/C34</f>
        <v>0</v>
      </c>
      <c r="K35" s="8">
        <f>K34/C34</f>
        <v>0</v>
      </c>
      <c r="L35" s="8">
        <f>L34/C34</f>
        <v>0</v>
      </c>
      <c r="M35" s="8">
        <f>M34/C34</f>
        <v>0</v>
      </c>
      <c r="N35" s="8">
        <f>N34/C34</f>
        <v>0</v>
      </c>
      <c r="O35" s="8">
        <f>O34/C34</f>
        <v>0</v>
      </c>
      <c r="P35" s="22">
        <f t="shared" si="0"/>
        <v>1</v>
      </c>
      <c r="Q35" s="20"/>
      <c r="R35" s="38"/>
      <c r="T35" s="37"/>
    </row>
    <row r="36" spans="1:25" ht="15" customHeight="1" x14ac:dyDescent="0.25">
      <c r="A36" s="58" t="s">
        <v>43</v>
      </c>
      <c r="B36" s="60" t="s">
        <v>2</v>
      </c>
      <c r="C36" s="7">
        <f>ROUND([2]Orç.!H110*A10,2)</f>
        <v>557679.61</v>
      </c>
      <c r="D36" s="7">
        <v>29794.240000000002</v>
      </c>
      <c r="E36" s="7">
        <v>50642.81</v>
      </c>
      <c r="F36" s="7">
        <v>60098.19</v>
      </c>
      <c r="G36" s="7">
        <v>67629.02</v>
      </c>
      <c r="H36" s="7">
        <v>78728.820000000007</v>
      </c>
      <c r="I36" s="39">
        <v>81582.55</v>
      </c>
      <c r="J36" s="7">
        <v>49568.51</v>
      </c>
      <c r="K36" s="7">
        <v>49568.51</v>
      </c>
      <c r="L36" s="7">
        <v>37650.400000000001</v>
      </c>
      <c r="M36" s="7">
        <v>39148.99</v>
      </c>
      <c r="N36" s="7">
        <v>13267.57</v>
      </c>
      <c r="O36" s="30"/>
      <c r="P36" s="19">
        <f>SUM(D36:O36)</f>
        <v>557679.61</v>
      </c>
      <c r="Q36" s="20"/>
      <c r="R36" s="38">
        <f t="shared" si="2"/>
        <v>0</v>
      </c>
      <c r="T36" s="37">
        <f t="shared" si="1"/>
        <v>0</v>
      </c>
    </row>
    <row r="37" spans="1:25" ht="15" customHeight="1" x14ac:dyDescent="0.25">
      <c r="A37" s="59"/>
      <c r="B37" s="61"/>
      <c r="C37" s="8">
        <v>1</v>
      </c>
      <c r="D37" s="8">
        <f>D36/C36</f>
        <v>5.3400000000000003E-2</v>
      </c>
      <c r="E37" s="8">
        <f>E36/C36</f>
        <v>9.0800000000000006E-2</v>
      </c>
      <c r="F37" s="8">
        <f>F36/C36</f>
        <v>0.10780000000000001</v>
      </c>
      <c r="G37" s="8">
        <f>G36/C36</f>
        <v>0.12130000000000001</v>
      </c>
      <c r="H37" s="8">
        <f>H36/C36</f>
        <v>0.14119999999999999</v>
      </c>
      <c r="I37" s="25">
        <f>I36/C36</f>
        <v>0.14630000000000001</v>
      </c>
      <c r="J37" s="8">
        <f>J36/C36</f>
        <v>8.8900000000000007E-2</v>
      </c>
      <c r="K37" s="8">
        <f>K36/C36</f>
        <v>8.8900000000000007E-2</v>
      </c>
      <c r="L37" s="8">
        <f>L36/C36</f>
        <v>6.7500000000000004E-2</v>
      </c>
      <c r="M37" s="8">
        <f>M36/C36</f>
        <v>7.0199999999999999E-2</v>
      </c>
      <c r="N37" s="8">
        <f>N36/C36</f>
        <v>2.3800000000000002E-2</v>
      </c>
      <c r="O37" s="8">
        <f>O36/C36</f>
        <v>0</v>
      </c>
      <c r="P37" s="22">
        <f t="shared" si="0"/>
        <v>1.0001</v>
      </c>
      <c r="Q37" s="20"/>
      <c r="R37" s="37"/>
    </row>
    <row r="38" spans="1:25" ht="20.100000000000001" customHeight="1" x14ac:dyDescent="0.25">
      <c r="A38" s="68"/>
      <c r="B38" s="5" t="s">
        <v>44</v>
      </c>
      <c r="C38" s="70">
        <f>C12+C14+C16+C18+C20+C22+C24+C26+C28+C30+C32+C34+C36-0.01</f>
        <v>28723316.02</v>
      </c>
      <c r="D38" s="9">
        <f>D12+D14+D16+D18+D20+D22+D24+D26+D28+D30+D32+D34+D36</f>
        <v>1534554.3</v>
      </c>
      <c r="E38" s="9">
        <f t="shared" ref="E38:K38" si="3">E12+E14+E16+E18+E20+E22+E24+E26+E28+E30+E32+E34+E36</f>
        <v>2608360.63</v>
      </c>
      <c r="F38" s="9">
        <f>F12+F14+F16+F18+F20+F22+F24+F26+F28+F30+F32+F34+F36</f>
        <v>3095360.45</v>
      </c>
      <c r="G38" s="9">
        <f>G12+G14+G16+G18+G20+G22+G24+G26+G28+G30+G32+G34+G36</f>
        <v>3483236.96</v>
      </c>
      <c r="H38" s="9">
        <f t="shared" si="3"/>
        <v>4054931.42</v>
      </c>
      <c r="I38" s="36">
        <f t="shared" si="3"/>
        <v>4201913.13</v>
      </c>
      <c r="J38" s="9">
        <f t="shared" si="3"/>
        <v>2593953.85</v>
      </c>
      <c r="K38" s="9">
        <f t="shared" si="3"/>
        <v>2568330.5499999998</v>
      </c>
      <c r="L38" s="9">
        <f>L12+L14+L16+L18+L20+L22+L24+L26+L28+L30+L32+L34+L36</f>
        <v>1485668.52</v>
      </c>
      <c r="M38" s="9">
        <f>M12+M14+M16+M18+M20+M22+M24+M26+M28+M30+M32+M34+M36</f>
        <v>1574395.94</v>
      </c>
      <c r="N38" s="9">
        <f>N12+N14+N16+N18+N20+N22+N24+N26+N28+N30+N32+N34+N36</f>
        <v>1362124.58</v>
      </c>
      <c r="O38" s="9">
        <f>O12+O14+O16+O18+O20+O22+O24+O26+O28+O30+O32+O34+O36</f>
        <v>160485.70000000001</v>
      </c>
      <c r="P38" s="20"/>
      <c r="Q38" s="20"/>
      <c r="R38" s="20"/>
    </row>
    <row r="39" spans="1:25" ht="20.100000000000001" customHeight="1" x14ac:dyDescent="0.25">
      <c r="A39" s="69"/>
      <c r="B39" s="5" t="s">
        <v>45</v>
      </c>
      <c r="C39" s="71"/>
      <c r="D39" s="9">
        <f>D38</f>
        <v>1534554.3</v>
      </c>
      <c r="E39" s="9">
        <f>E38+D39+0.01</f>
        <v>4142914.94</v>
      </c>
      <c r="F39" s="9">
        <f>F38+E39-0.01</f>
        <v>7238275.3799999999</v>
      </c>
      <c r="G39" s="9">
        <f>G38+F39</f>
        <v>10721512.34</v>
      </c>
      <c r="H39" s="9">
        <f t="shared" ref="H39:N39" si="4">H38+G39</f>
        <v>14776443.76</v>
      </c>
      <c r="I39" s="36">
        <f t="shared" si="4"/>
        <v>18978356.890000001</v>
      </c>
      <c r="J39" s="9">
        <f t="shared" si="4"/>
        <v>21572310.739999998</v>
      </c>
      <c r="K39" s="9">
        <f t="shared" si="4"/>
        <v>24140641.289999999</v>
      </c>
      <c r="L39" s="9">
        <f t="shared" si="4"/>
        <v>25626309.809999999</v>
      </c>
      <c r="M39" s="9">
        <f t="shared" si="4"/>
        <v>27200705.75</v>
      </c>
      <c r="N39" s="9">
        <f t="shared" si="4"/>
        <v>28562830.329999998</v>
      </c>
      <c r="O39" s="9">
        <f>O38+N39-0.01</f>
        <v>28723316.02</v>
      </c>
      <c r="P39" s="21"/>
      <c r="Q39" s="20"/>
      <c r="R39" s="19"/>
    </row>
    <row r="40" spans="1:25" x14ac:dyDescent="0.25">
      <c r="A40" s="48"/>
      <c r="B40" s="4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0"/>
    </row>
    <row r="41" spans="1:25" x14ac:dyDescent="0.25">
      <c r="A41" s="48"/>
      <c r="B41" s="4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0"/>
    </row>
    <row r="42" spans="1:25" ht="12.75" customHeight="1" x14ac:dyDescent="0.25">
      <c r="A42" s="82" t="s">
        <v>56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3"/>
      <c r="P42" s="37"/>
    </row>
    <row r="43" spans="1:25" x14ac:dyDescent="0.25">
      <c r="A43" s="74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37"/>
    </row>
    <row r="44" spans="1:25" x14ac:dyDescent="0.25">
      <c r="A44" s="74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3"/>
    </row>
    <row r="45" spans="1:25" x14ac:dyDescent="0.25">
      <c r="A45" s="53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2"/>
    </row>
    <row r="46" spans="1:25" s="27" customFormat="1" ht="12.75" customHeight="1" x14ac:dyDescent="0.2">
      <c r="A46" s="75" t="s">
        <v>46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</row>
    <row r="47" spans="1:25" s="26" customFormat="1" ht="12.75" customHeight="1" x14ac:dyDescent="0.2">
      <c r="A47" s="78" t="s">
        <v>3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80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s="26" customFormat="1" ht="15" customHeight="1" x14ac:dyDescent="0.2">
      <c r="A48" s="78" t="s">
        <v>52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6" customFormat="1" ht="12.75" customHeight="1" x14ac:dyDescent="0.2">
      <c r="A49" s="78" t="s">
        <v>53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s="26" customFormat="1" ht="12.75" x14ac:dyDescent="0.2">
      <c r="A50" s="65" t="s">
        <v>54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7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x14ac:dyDescent="0.25">
      <c r="A51" s="11"/>
      <c r="B51" s="12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5" x14ac:dyDescent="0.25">
      <c r="A52" s="11"/>
      <c r="B52" s="12"/>
      <c r="C52" s="12"/>
    </row>
    <row r="53" spans="1:25" x14ac:dyDescent="0.25">
      <c r="A53" s="11"/>
      <c r="B53" s="12"/>
      <c r="C53" s="12"/>
    </row>
    <row r="54" spans="1:25" x14ac:dyDescent="0.25">
      <c r="A54" s="11"/>
      <c r="B54" s="12"/>
      <c r="C54" s="12"/>
    </row>
    <row r="55" spans="1:25" x14ac:dyDescent="0.25">
      <c r="A55" s="11"/>
      <c r="B55" s="12"/>
      <c r="C55" s="12"/>
    </row>
    <row r="56" spans="1:25" x14ac:dyDescent="0.25">
      <c r="A56" s="11"/>
      <c r="B56" s="12"/>
      <c r="C56" s="12"/>
    </row>
    <row r="57" spans="1:25" x14ac:dyDescent="0.25">
      <c r="A57" s="11"/>
      <c r="B57" s="12"/>
      <c r="C57" s="12"/>
    </row>
    <row r="58" spans="1:25" x14ac:dyDescent="0.25">
      <c r="A58" s="11"/>
      <c r="B58" s="12"/>
      <c r="C58" s="12"/>
    </row>
  </sheetData>
  <mergeCells count="39">
    <mergeCell ref="A32:A33"/>
    <mergeCell ref="B32:B33"/>
    <mergeCell ref="A34:A35"/>
    <mergeCell ref="B34:B35"/>
    <mergeCell ref="A50:O50"/>
    <mergeCell ref="A36:A37"/>
    <mergeCell ref="B36:B37"/>
    <mergeCell ref="A38:A39"/>
    <mergeCell ref="C38:C39"/>
    <mergeCell ref="A42:O42"/>
    <mergeCell ref="A43:O43"/>
    <mergeCell ref="A44:O44"/>
    <mergeCell ref="A46:O46"/>
    <mergeCell ref="A47:O47"/>
    <mergeCell ref="A48:O48"/>
    <mergeCell ref="A49:O49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B8:D8"/>
    <mergeCell ref="A6:O6"/>
    <mergeCell ref="B7:D7"/>
    <mergeCell ref="A12:A13"/>
    <mergeCell ref="B12:B13"/>
  </mergeCells>
  <conditionalFormatting sqref="P47:V50">
    <cfRule type="cellIs" dxfId="0" priority="1" operator="lessThan">
      <formula>0</formula>
    </cfRule>
  </conditionalFormatting>
  <printOptions horizontalCentered="1"/>
  <pageMargins left="0.7" right="0.7" top="0.75" bottom="0.75" header="0.3" footer="0.3"/>
  <pageSetup paperSize="8" scale="55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Tamires Silva dos Santos</cp:lastModifiedBy>
  <cp:revision>4</cp:revision>
  <cp:lastPrinted>2024-05-15T11:21:45Z</cp:lastPrinted>
  <dcterms:created xsi:type="dcterms:W3CDTF">1997-11-03T10:30:38Z</dcterms:created>
  <dcterms:modified xsi:type="dcterms:W3CDTF">2024-05-15T11:21:51Z</dcterms:modified>
</cp:coreProperties>
</file>